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burovirtuel.sharepoint.com/teams/msteams_8e3957_496167/Shared Documents/General/AP_PIB_26-29/Formulaires de demande/"/>
    </mc:Choice>
  </mc:AlternateContent>
  <xr:revisionPtr revIDLastSave="208" documentId="13_ncr:1_{734DEE89-7485-4F76-AE5B-29184512E1DF}" xr6:coauthVersionLast="47" xr6:coauthVersionMax="47" xr10:uidLastSave="{120F3F91-864C-49FE-84B2-9EC6D5F7CEA5}"/>
  <workbookProtection workbookAlgorithmName="SHA-512" workbookHashValue="z/lwW97+jQ4xqrWOVxcEt17i9eDx9oSdF0k/Vnghafr+w0jXI+BWII49IERI/uSLkSCmncFKxcMndMRn5HWn3A==" workbookSaltValue="RxNdYsvfSYY+PqqpqmZ26w==" workbookSpinCount="100000" lockStructure="1"/>
  <bookViews>
    <workbookView xWindow="-120" yWindow="-120" windowWidth="29040" windowHeight="15720" tabRatio="646" xr2:uid="{D9383FD8-663C-4600-BE50-7BCB455B45BA}"/>
  </bookViews>
  <sheets>
    <sheet name="Instructions" sheetId="4" r:id="rId1"/>
    <sheet name="Requérant" sheetId="1" r:id="rId2"/>
    <sheet name="Description" sheetId="5" r:id="rId3"/>
    <sheet name="Diversification et marchés" sheetId="14" r:id="rId4"/>
    <sheet name="Productivité des matières" sheetId="17" r:id="rId5"/>
    <sheet name="Usine et risques" sheetId="16" r:id="rId6"/>
    <sheet name="Retombées" sheetId="6" r:id="rId7"/>
    <sheet name="Gestion du projet" sheetId="8" r:id="rId8"/>
    <sheet name="Financement et rentabilité" sheetId="10" r:id="rId9"/>
    <sheet name="Documents" sheetId="11" r:id="rId10"/>
    <sheet name="Engagements" sheetId="12" r:id="rId11"/>
    <sheet name="Liste" sheetId="15" state="hidden" r:id="rId12"/>
  </sheets>
  <definedNames>
    <definedName name="_Hlk131677066" localSheetId="7">'Gestion du projet'!#REF!</definedName>
    <definedName name="_Hlk131677066" localSheetId="6">Retombées!#REF!</definedName>
    <definedName name="_Hlk131677318" localSheetId="7">'Gestion du projet'!#REF!</definedName>
    <definedName name="_Hlk131677318" localSheetId="6">Retombées!#REF!</definedName>
    <definedName name="_xlnm.Print_Area" localSheetId="2">Description!$B$1:$J$43</definedName>
    <definedName name="_xlnm.Print_Area" localSheetId="3">'Diversification et marchés'!$B$1:$J$22</definedName>
    <definedName name="_xlnm.Print_Area" localSheetId="9">Documents!$B$1:$J$26</definedName>
    <definedName name="_xlnm.Print_Area" localSheetId="10">Engagements!$B$1:$J$40</definedName>
    <definedName name="_xlnm.Print_Area" localSheetId="8">'Financement et rentabilité'!$B$1:$K$45</definedName>
    <definedName name="_xlnm.Print_Area" localSheetId="7">'Gestion du projet'!$B$1:$L$33</definedName>
    <definedName name="_xlnm.Print_Area" localSheetId="0">Instructions!$B$1:$I$22</definedName>
    <definedName name="_xlnm.Print_Area" localSheetId="1">Requérant!$B$1:$I$44</definedName>
    <definedName name="_xlnm.Print_Area" localSheetId="6">Retombées!$B$1:$I$53</definedName>
    <definedName name="_xlnm.Print_Area" localSheetId="5">'Usine et risques'!$B$1:$I$38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J42" i="1"/>
  <c r="J43" i="16" l="1"/>
  <c r="J44" i="16"/>
  <c r="J45" i="16"/>
  <c r="J46" i="16"/>
  <c r="J47" i="16"/>
  <c r="J48" i="16"/>
  <c r="J49" i="16"/>
  <c r="J50" i="16"/>
  <c r="J51" i="16"/>
  <c r="J52" i="16"/>
  <c r="J53" i="16"/>
  <c r="J54" i="16"/>
  <c r="J55" i="16"/>
  <c r="J56" i="16"/>
  <c r="T30" i="17" l="1"/>
  <c r="S30" i="17"/>
  <c r="P30" i="17"/>
  <c r="O30" i="17"/>
  <c r="J30" i="17"/>
  <c r="C31" i="17"/>
  <c r="O26" i="17"/>
  <c r="M31" i="17" s="1"/>
  <c r="S26" i="17"/>
  <c r="Q26" i="17"/>
  <c r="R26" i="17"/>
  <c r="J26" i="17"/>
  <c r="G26" i="17"/>
  <c r="H26" i="17"/>
  <c r="I26" i="17"/>
  <c r="F26" i="17"/>
  <c r="O21" i="17"/>
  <c r="Q21" i="17" s="1"/>
  <c r="T21" i="17"/>
  <c r="G21" i="17"/>
  <c r="H21" i="17"/>
  <c r="I21" i="17"/>
  <c r="J21" i="17"/>
  <c r="F21" i="17"/>
  <c r="F14" i="17"/>
  <c r="Q31" i="17" l="1"/>
  <c r="P31" i="17"/>
  <c r="O31" i="17"/>
  <c r="N31" i="17"/>
  <c r="D31" i="17"/>
  <c r="E31" i="17"/>
  <c r="G31" i="17"/>
  <c r="F31" i="17"/>
  <c r="T26" i="17"/>
  <c r="P26" i="17"/>
  <c r="S21" i="17"/>
  <c r="P21" i="17"/>
  <c r="R21" i="17"/>
  <c r="N56" i="16"/>
  <c r="M56" i="16"/>
  <c r="O56" i="16" s="1"/>
  <c r="N55" i="16"/>
  <c r="M55" i="16"/>
  <c r="N54" i="16"/>
  <c r="M54" i="16"/>
  <c r="N53" i="16"/>
  <c r="M53" i="16"/>
  <c r="O53" i="16" s="1"/>
  <c r="N52" i="16"/>
  <c r="M52" i="16"/>
  <c r="O52" i="16" s="1"/>
  <c r="N51" i="16"/>
  <c r="M51" i="16"/>
  <c r="N50" i="16"/>
  <c r="M50" i="16"/>
  <c r="O50" i="16" s="1"/>
  <c r="N49" i="16"/>
  <c r="M49" i="16"/>
  <c r="N48" i="16"/>
  <c r="M48" i="16"/>
  <c r="P48" i="16" s="1"/>
  <c r="N47" i="16"/>
  <c r="M47" i="16"/>
  <c r="O47" i="16" s="1"/>
  <c r="N46" i="16"/>
  <c r="M46" i="16"/>
  <c r="O46" i="16" s="1"/>
  <c r="N45" i="16"/>
  <c r="M45" i="16"/>
  <c r="O45" i="16" s="1"/>
  <c r="N44" i="16"/>
  <c r="M44" i="16"/>
  <c r="N43" i="16"/>
  <c r="M43" i="16"/>
  <c r="O43" i="16" s="1"/>
  <c r="N42" i="16"/>
  <c r="M42" i="16"/>
  <c r="P54" i="16" l="1"/>
  <c r="O55" i="16"/>
  <c r="M41" i="16"/>
  <c r="O44" i="16"/>
  <c r="T31" i="17"/>
  <c r="S31" i="17"/>
  <c r="R31" i="17"/>
  <c r="J31" i="17"/>
  <c r="H31" i="17"/>
  <c r="I31" i="17"/>
  <c r="O49" i="16"/>
  <c r="O51" i="16"/>
  <c r="P42" i="16"/>
  <c r="P51" i="16"/>
  <c r="P45" i="16"/>
  <c r="O48" i="16"/>
  <c r="O42" i="16"/>
  <c r="J42" i="16" s="1"/>
  <c r="O54" i="16"/>
  <c r="J39" i="16" l="1"/>
  <c r="K8" i="14"/>
  <c r="K7" i="14"/>
  <c r="K13" i="14"/>
  <c r="K13" i="5" l="1"/>
  <c r="D2" i="1" l="1"/>
  <c r="N7" i="10"/>
  <c r="N8" i="10"/>
  <c r="N9" i="10"/>
  <c r="N10" i="10"/>
  <c r="N11" i="10"/>
  <c r="N12" i="10"/>
  <c r="N13" i="10"/>
  <c r="N6" i="10"/>
  <c r="J31" i="16"/>
  <c r="J14" i="16"/>
  <c r="J10" i="16"/>
  <c r="M19" i="8"/>
  <c r="M21" i="8"/>
  <c r="M22" i="8"/>
  <c r="M23" i="8"/>
  <c r="M24" i="8"/>
  <c r="M25" i="8"/>
  <c r="M26" i="8"/>
  <c r="S19" i="8"/>
  <c r="T19" i="8"/>
  <c r="U19" i="8"/>
  <c r="V19" i="8"/>
  <c r="W19" i="8"/>
  <c r="S20" i="8"/>
  <c r="T20" i="8"/>
  <c r="U20" i="8"/>
  <c r="M20" i="8" s="1"/>
  <c r="V20" i="8"/>
  <c r="W20" i="8"/>
  <c r="S21" i="8"/>
  <c r="T21" i="8"/>
  <c r="U21" i="8"/>
  <c r="V21" i="8"/>
  <c r="W21" i="8"/>
  <c r="S22" i="8"/>
  <c r="T22" i="8"/>
  <c r="U22" i="8"/>
  <c r="V22" i="8"/>
  <c r="W22" i="8"/>
  <c r="S23" i="8"/>
  <c r="T23" i="8"/>
  <c r="U23" i="8"/>
  <c r="V23" i="8"/>
  <c r="W23" i="8"/>
  <c r="S24" i="8"/>
  <c r="T24" i="8"/>
  <c r="U24" i="8"/>
  <c r="V24" i="8"/>
  <c r="W24" i="8"/>
  <c r="S25" i="8"/>
  <c r="T25" i="8"/>
  <c r="U25" i="8"/>
  <c r="V25" i="8"/>
  <c r="W25" i="8"/>
  <c r="S26" i="8"/>
  <c r="T26" i="8"/>
  <c r="U26" i="8"/>
  <c r="V26" i="8"/>
  <c r="W26" i="8"/>
  <c r="W18" i="8"/>
  <c r="V18" i="8"/>
  <c r="U18" i="8"/>
  <c r="T18" i="8"/>
  <c r="S18" i="8"/>
  <c r="M18" i="8" s="1"/>
  <c r="Q19" i="8"/>
  <c r="Q20" i="8"/>
  <c r="Q21" i="8"/>
  <c r="Q22" i="8"/>
  <c r="Q23" i="8"/>
  <c r="Q24" i="8"/>
  <c r="Q25" i="8"/>
  <c r="Q26" i="8"/>
  <c r="Q18" i="8"/>
  <c r="I7" i="16"/>
  <c r="J7" i="16" s="1"/>
  <c r="L45" i="10"/>
  <c r="S20" i="11"/>
  <c r="S17" i="11"/>
  <c r="S16" i="11"/>
  <c r="S15" i="11"/>
  <c r="S14" i="11"/>
  <c r="S5" i="11"/>
  <c r="S6" i="11"/>
  <c r="S7" i="11"/>
  <c r="S8" i="11"/>
  <c r="S9" i="11"/>
  <c r="S10" i="11"/>
  <c r="S11" i="11"/>
  <c r="S4" i="11"/>
  <c r="L43" i="10"/>
  <c r="L44" i="10"/>
  <c r="L42" i="10"/>
  <c r="L23" i="10"/>
  <c r="L21" i="10"/>
  <c r="L6" i="10"/>
  <c r="N5" i="10"/>
  <c r="L5" i="10" s="1"/>
  <c r="L7" i="10"/>
  <c r="L8" i="10"/>
  <c r="L9" i="10"/>
  <c r="L10" i="10"/>
  <c r="L11" i="10"/>
  <c r="L12" i="10"/>
  <c r="L13" i="10"/>
  <c r="M17" i="8" l="1"/>
  <c r="K3" i="11"/>
  <c r="M6" i="8" l="1"/>
  <c r="M7" i="8"/>
  <c r="M9" i="8"/>
  <c r="M10" i="8"/>
  <c r="M11" i="8"/>
  <c r="M12" i="8"/>
  <c r="M13" i="8"/>
  <c r="M4" i="8"/>
  <c r="J19" i="6"/>
  <c r="M9" i="6"/>
  <c r="M10" i="6"/>
  <c r="M11" i="6"/>
  <c r="M12" i="6"/>
  <c r="M13" i="6"/>
  <c r="M14" i="6"/>
  <c r="M15" i="6"/>
  <c r="M16" i="6"/>
  <c r="M17" i="6"/>
  <c r="M8" i="6"/>
  <c r="J48" i="6"/>
  <c r="J45" i="6"/>
  <c r="J51" i="6"/>
  <c r="G45" i="6"/>
  <c r="G51" i="6"/>
  <c r="M52" i="6" s="1"/>
  <c r="J31" i="6"/>
  <c r="J30" i="6"/>
  <c r="J29" i="6"/>
  <c r="J28" i="6"/>
  <c r="J27" i="6"/>
  <c r="J25" i="6"/>
  <c r="J24" i="6"/>
  <c r="M22" i="6"/>
  <c r="M23" i="6"/>
  <c r="J37" i="16"/>
  <c r="J35" i="16"/>
  <c r="J29" i="16"/>
  <c r="J28" i="16"/>
  <c r="Q19" i="16"/>
  <c r="Q20" i="16"/>
  <c r="Q21" i="16"/>
  <c r="Q22" i="16"/>
  <c r="Q23" i="16"/>
  <c r="Q24" i="16"/>
  <c r="Q25" i="16"/>
  <c r="O25" i="16" s="1"/>
  <c r="J25" i="16" s="1"/>
  <c r="Q26" i="16"/>
  <c r="Q27" i="16"/>
  <c r="Q18" i="16"/>
  <c r="P19" i="16"/>
  <c r="P20" i="16"/>
  <c r="P21" i="16"/>
  <c r="P22" i="16"/>
  <c r="P23" i="16"/>
  <c r="P24" i="16"/>
  <c r="P25" i="16"/>
  <c r="P26" i="16"/>
  <c r="P27" i="16"/>
  <c r="P18" i="16"/>
  <c r="J12" i="16"/>
  <c r="J11" i="16"/>
  <c r="J9" i="16"/>
  <c r="K16" i="14"/>
  <c r="K22" i="14"/>
  <c r="K18" i="14"/>
  <c r="K15" i="14"/>
  <c r="K6" i="14"/>
  <c r="K4" i="14"/>
  <c r="K8" i="5"/>
  <c r="K11" i="5"/>
  <c r="I30" i="1"/>
  <c r="P30" i="1" s="1"/>
  <c r="I20" i="1"/>
  <c r="N19" i="1" s="1"/>
  <c r="K15" i="5"/>
  <c r="N18" i="1"/>
  <c r="N16" i="1"/>
  <c r="N15" i="1"/>
  <c r="N14" i="1"/>
  <c r="N12" i="1"/>
  <c r="N8" i="1"/>
  <c r="N7" i="1"/>
  <c r="D17" i="1"/>
  <c r="N17" i="1" l="1"/>
  <c r="O21" i="16"/>
  <c r="J21" i="16" s="1"/>
  <c r="O23" i="16"/>
  <c r="J23" i="16" s="1"/>
  <c r="O22" i="16"/>
  <c r="J22" i="16" s="1"/>
  <c r="O27" i="16"/>
  <c r="J27" i="16" s="1"/>
  <c r="O26" i="16"/>
  <c r="J26" i="16" s="1"/>
  <c r="O24" i="16"/>
  <c r="J24" i="16" s="1"/>
  <c r="O20" i="16"/>
  <c r="J20" i="16" s="1"/>
  <c r="J7" i="6"/>
  <c r="O19" i="16"/>
  <c r="J19" i="16" s="1"/>
  <c r="O18" i="16"/>
  <c r="J18" i="16" s="1"/>
  <c r="J16" i="16"/>
  <c r="P15" i="1" l="1"/>
  <c r="J17" i="1"/>
  <c r="B3" i="5"/>
  <c r="M46" i="6" l="1"/>
  <c r="M42" i="6"/>
  <c r="J42" i="6"/>
  <c r="M41" i="6"/>
  <c r="M40" i="6"/>
  <c r="J40" i="6"/>
  <c r="M39" i="6"/>
  <c r="J39" i="6"/>
  <c r="M38" i="6"/>
  <c r="J38" i="6"/>
  <c r="M37" i="6"/>
  <c r="J37" i="6" s="1"/>
  <c r="M36" i="6"/>
  <c r="M35" i="6"/>
  <c r="J35" i="6"/>
  <c r="M34" i="6"/>
  <c r="J33" i="6" s="1"/>
  <c r="M31" i="6"/>
  <c r="M30" i="6"/>
  <c r="M29" i="6"/>
  <c r="M28" i="6"/>
  <c r="M27" i="6"/>
  <c r="M26" i="6"/>
  <c r="M25" i="6"/>
  <c r="M24" i="6"/>
  <c r="J4" i="6"/>
  <c r="J26" i="6" l="1"/>
  <c r="J23" i="6"/>
  <c r="J22" i="6"/>
  <c r="J34" i="6"/>
  <c r="G48" i="6"/>
  <c r="M49" i="6" s="1"/>
  <c r="J41" i="6"/>
  <c r="J36" i="6"/>
  <c r="K17" i="11" l="1"/>
  <c r="K16" i="11" l="1"/>
  <c r="K11" i="11"/>
  <c r="J30" i="1" l="1"/>
  <c r="J20" i="1"/>
  <c r="P19" i="1"/>
  <c r="O29" i="10" l="1"/>
  <c r="P29" i="10"/>
  <c r="Q29" i="10"/>
  <c r="R29" i="10"/>
  <c r="S29" i="10"/>
  <c r="O30" i="10"/>
  <c r="P30" i="10"/>
  <c r="Q30" i="10"/>
  <c r="R30" i="10"/>
  <c r="S30" i="10"/>
  <c r="O31" i="10"/>
  <c r="P31" i="10"/>
  <c r="Q31" i="10"/>
  <c r="R31" i="10"/>
  <c r="S31" i="10"/>
  <c r="O32" i="10"/>
  <c r="P32" i="10"/>
  <c r="Q32" i="10"/>
  <c r="R32" i="10"/>
  <c r="S32" i="10"/>
  <c r="O33" i="10"/>
  <c r="P33" i="10"/>
  <c r="Q33" i="10"/>
  <c r="R33" i="10"/>
  <c r="S33" i="10"/>
  <c r="O34" i="10"/>
  <c r="P34" i="10"/>
  <c r="Q34" i="10"/>
  <c r="R34" i="10"/>
  <c r="S34" i="10"/>
  <c r="O35" i="10"/>
  <c r="P35" i="10"/>
  <c r="Q35" i="10"/>
  <c r="R35" i="10"/>
  <c r="S35" i="10"/>
  <c r="O36" i="10"/>
  <c r="P36" i="10"/>
  <c r="Q36" i="10"/>
  <c r="R36" i="10"/>
  <c r="S36" i="10"/>
  <c r="O37" i="10"/>
  <c r="P37" i="10"/>
  <c r="Q37" i="10"/>
  <c r="R37" i="10"/>
  <c r="S37" i="10"/>
  <c r="P28" i="10"/>
  <c r="R28" i="10"/>
  <c r="Q28" i="10"/>
  <c r="S28" i="10"/>
  <c r="O28" i="10"/>
  <c r="N26" i="1"/>
  <c r="N21" i="1"/>
  <c r="I4" i="10"/>
  <c r="N4" i="10" s="1"/>
  <c r="J10" i="10" l="1"/>
  <c r="J11" i="10"/>
  <c r="J12" i="10"/>
  <c r="J13" i="10"/>
  <c r="L4" i="10"/>
  <c r="S5" i="8" l="1"/>
  <c r="T5" i="8"/>
  <c r="U5" i="8"/>
  <c r="V5" i="8"/>
  <c r="W5" i="8"/>
  <c r="S6" i="8"/>
  <c r="T6" i="8"/>
  <c r="U6" i="8"/>
  <c r="V6" i="8"/>
  <c r="W6" i="8"/>
  <c r="S7" i="8"/>
  <c r="T7" i="8"/>
  <c r="U7" i="8"/>
  <c r="V7" i="8"/>
  <c r="W7" i="8"/>
  <c r="S8" i="8"/>
  <c r="T8" i="8"/>
  <c r="U8" i="8"/>
  <c r="M8" i="8" s="1"/>
  <c r="V8" i="8"/>
  <c r="W8" i="8"/>
  <c r="S9" i="8"/>
  <c r="T9" i="8"/>
  <c r="U9" i="8"/>
  <c r="V9" i="8"/>
  <c r="W9" i="8"/>
  <c r="S10" i="8"/>
  <c r="T10" i="8"/>
  <c r="U10" i="8"/>
  <c r="V10" i="8"/>
  <c r="W10" i="8"/>
  <c r="S11" i="8"/>
  <c r="T11" i="8"/>
  <c r="U11" i="8"/>
  <c r="V11" i="8"/>
  <c r="W11" i="8"/>
  <c r="S12" i="8"/>
  <c r="T12" i="8"/>
  <c r="U12" i="8"/>
  <c r="V12" i="8"/>
  <c r="W12" i="8"/>
  <c r="S13" i="8"/>
  <c r="T13" i="8"/>
  <c r="U13" i="8"/>
  <c r="V13" i="8"/>
  <c r="W13" i="8"/>
  <c r="T4" i="8"/>
  <c r="U4" i="8"/>
  <c r="V4" i="8"/>
  <c r="W4" i="8"/>
  <c r="S4" i="8"/>
  <c r="Z35" i="5"/>
  <c r="AA35" i="5"/>
  <c r="AB35" i="5"/>
  <c r="AC35" i="5"/>
  <c r="Z36" i="5"/>
  <c r="AA36" i="5"/>
  <c r="AB36" i="5"/>
  <c r="AC36" i="5"/>
  <c r="Z37" i="5"/>
  <c r="AA37" i="5"/>
  <c r="AB37" i="5"/>
  <c r="AC37" i="5"/>
  <c r="Z38" i="5"/>
  <c r="AA38" i="5"/>
  <c r="AB38" i="5"/>
  <c r="AC38" i="5"/>
  <c r="Z39" i="5"/>
  <c r="AA39" i="5"/>
  <c r="AB39" i="5"/>
  <c r="AC39" i="5"/>
  <c r="Z40" i="5"/>
  <c r="AA40" i="5"/>
  <c r="AB40" i="5"/>
  <c r="AC40" i="5"/>
  <c r="Z41" i="5"/>
  <c r="AA41" i="5"/>
  <c r="AB41" i="5"/>
  <c r="AC41" i="5"/>
  <c r="Z42" i="5"/>
  <c r="AA42" i="5"/>
  <c r="AB42" i="5"/>
  <c r="AC42" i="5"/>
  <c r="Z43" i="5"/>
  <c r="AA43" i="5"/>
  <c r="AB43" i="5"/>
  <c r="AC43" i="5"/>
  <c r="AC34" i="5"/>
  <c r="AB34" i="5"/>
  <c r="AA34" i="5"/>
  <c r="Z34" i="5"/>
  <c r="J32" i="1"/>
  <c r="J38" i="1"/>
  <c r="J37" i="1"/>
  <c r="J31" i="1"/>
  <c r="D26" i="12"/>
  <c r="K14" i="12"/>
  <c r="K11" i="12"/>
  <c r="M5" i="8" l="1"/>
  <c r="U29" i="10"/>
  <c r="V29" i="10" s="1"/>
  <c r="W29" i="10"/>
  <c r="X29" i="10" s="1"/>
  <c r="Y29" i="10"/>
  <c r="Z29" i="10" s="1"/>
  <c r="AA29" i="10"/>
  <c r="AB29" i="10" s="1"/>
  <c r="AC29" i="10"/>
  <c r="AD29" i="10" s="1"/>
  <c r="AE29" i="10"/>
  <c r="AF29" i="10" s="1"/>
  <c r="U30" i="10"/>
  <c r="V30" i="10" s="1"/>
  <c r="W30" i="10"/>
  <c r="X30" i="10" s="1"/>
  <c r="Y30" i="10"/>
  <c r="Z30" i="10" s="1"/>
  <c r="AA30" i="10"/>
  <c r="AB30" i="10" s="1"/>
  <c r="AC30" i="10"/>
  <c r="AD30" i="10" s="1"/>
  <c r="AE30" i="10"/>
  <c r="AF30" i="10" s="1"/>
  <c r="U31" i="10"/>
  <c r="V31" i="10" s="1"/>
  <c r="W31" i="10"/>
  <c r="X31" i="10" s="1"/>
  <c r="Y31" i="10"/>
  <c r="Z31" i="10" s="1"/>
  <c r="AA31" i="10"/>
  <c r="AB31" i="10" s="1"/>
  <c r="AC31" i="10"/>
  <c r="AD31" i="10" s="1"/>
  <c r="AE31" i="10"/>
  <c r="AF31" i="10" s="1"/>
  <c r="U32" i="10"/>
  <c r="V32" i="10" s="1"/>
  <c r="W32" i="10"/>
  <c r="X32" i="10" s="1"/>
  <c r="Y32" i="10"/>
  <c r="Z32" i="10" s="1"/>
  <c r="AA32" i="10"/>
  <c r="AB32" i="10" s="1"/>
  <c r="AC32" i="10"/>
  <c r="AD32" i="10" s="1"/>
  <c r="AE32" i="10"/>
  <c r="AF32" i="10" s="1"/>
  <c r="U33" i="10"/>
  <c r="V33" i="10" s="1"/>
  <c r="W33" i="10"/>
  <c r="X33" i="10" s="1"/>
  <c r="Y33" i="10"/>
  <c r="Z33" i="10" s="1"/>
  <c r="AA33" i="10"/>
  <c r="AB33" i="10" s="1"/>
  <c r="AC33" i="10"/>
  <c r="AD33" i="10" s="1"/>
  <c r="AE33" i="10"/>
  <c r="AF33" i="10" s="1"/>
  <c r="U34" i="10"/>
  <c r="V34" i="10" s="1"/>
  <c r="W34" i="10"/>
  <c r="X34" i="10" s="1"/>
  <c r="Y34" i="10"/>
  <c r="Z34" i="10" s="1"/>
  <c r="AA34" i="10"/>
  <c r="AB34" i="10" s="1"/>
  <c r="AC34" i="10"/>
  <c r="AD34" i="10" s="1"/>
  <c r="AE34" i="10"/>
  <c r="AF34" i="10" s="1"/>
  <c r="U35" i="10"/>
  <c r="V35" i="10" s="1"/>
  <c r="W35" i="10"/>
  <c r="X35" i="10" s="1"/>
  <c r="Y35" i="10"/>
  <c r="Z35" i="10" s="1"/>
  <c r="AA35" i="10"/>
  <c r="AB35" i="10" s="1"/>
  <c r="AC35" i="10"/>
  <c r="AD35" i="10" s="1"/>
  <c r="AE35" i="10"/>
  <c r="AF35" i="10" s="1"/>
  <c r="U36" i="10"/>
  <c r="V36" i="10" s="1"/>
  <c r="W36" i="10"/>
  <c r="X36" i="10" s="1"/>
  <c r="Y36" i="10"/>
  <c r="Z36" i="10" s="1"/>
  <c r="AA36" i="10"/>
  <c r="AB36" i="10" s="1"/>
  <c r="AC36" i="10"/>
  <c r="AD36" i="10" s="1"/>
  <c r="AE36" i="10"/>
  <c r="AF36" i="10" s="1"/>
  <c r="U37" i="10"/>
  <c r="V37" i="10" s="1"/>
  <c r="W37" i="10"/>
  <c r="X37" i="10" s="1"/>
  <c r="Y37" i="10"/>
  <c r="Z37" i="10" s="1"/>
  <c r="AA37" i="10"/>
  <c r="AB37" i="10" s="1"/>
  <c r="AC37" i="10"/>
  <c r="AD37" i="10" s="1"/>
  <c r="AE37" i="10"/>
  <c r="AF37" i="10" s="1"/>
  <c r="Y28" i="10"/>
  <c r="Z28" i="10" s="1"/>
  <c r="W28" i="10"/>
  <c r="X28" i="10" s="1"/>
  <c r="U28" i="10"/>
  <c r="V28" i="10" s="1"/>
  <c r="AE28" i="10"/>
  <c r="AF28" i="10" s="1"/>
  <c r="AC28" i="10"/>
  <c r="AD28" i="10" s="1"/>
  <c r="AA28" i="10"/>
  <c r="AB28" i="10" s="1"/>
  <c r="N29" i="10"/>
  <c r="N30" i="10"/>
  <c r="N31" i="10"/>
  <c r="N32" i="10"/>
  <c r="N33" i="10"/>
  <c r="N34" i="10"/>
  <c r="N35" i="10"/>
  <c r="N36" i="10"/>
  <c r="N37" i="10"/>
  <c r="N28" i="10"/>
  <c r="L28" i="10" l="1"/>
  <c r="L37" i="10"/>
  <c r="L35" i="10"/>
  <c r="L33" i="10"/>
  <c r="L31" i="10"/>
  <c r="L29" i="10"/>
  <c r="L36" i="10"/>
  <c r="L34" i="10"/>
  <c r="L32" i="10"/>
  <c r="L30" i="10"/>
  <c r="Q4" i="8"/>
  <c r="Q13" i="8"/>
  <c r="O13" i="8"/>
  <c r="Q12" i="8"/>
  <c r="O12" i="8"/>
  <c r="Q11" i="8"/>
  <c r="O11" i="8"/>
  <c r="Q10" i="8"/>
  <c r="O10" i="8"/>
  <c r="Q9" i="8"/>
  <c r="O9" i="8"/>
  <c r="Q8" i="8"/>
  <c r="O8" i="8"/>
  <c r="Q7" i="8"/>
  <c r="O7" i="8"/>
  <c r="Q6" i="8"/>
  <c r="O6" i="8"/>
  <c r="Q5" i="8"/>
  <c r="O5" i="8"/>
  <c r="O4" i="8"/>
  <c r="O19" i="5"/>
  <c r="O20" i="5"/>
  <c r="O21" i="5"/>
  <c r="O22" i="5"/>
  <c r="O23" i="5"/>
  <c r="O24" i="5"/>
  <c r="O25" i="5"/>
  <c r="O26" i="5"/>
  <c r="O27" i="5"/>
  <c r="O18" i="5"/>
  <c r="M19" i="5"/>
  <c r="M20" i="5"/>
  <c r="M21" i="5"/>
  <c r="M22" i="5"/>
  <c r="M23" i="5"/>
  <c r="M24" i="5"/>
  <c r="M25" i="5"/>
  <c r="M26" i="5"/>
  <c r="M27" i="5"/>
  <c r="M18" i="5"/>
  <c r="M31" i="5"/>
  <c r="N31" i="5" s="1"/>
  <c r="O31" i="5"/>
  <c r="P31" i="5" s="1"/>
  <c r="Q31" i="5"/>
  <c r="R31" i="5" s="1"/>
  <c r="W30" i="5"/>
  <c r="X30" i="5" s="1"/>
  <c r="U30" i="5"/>
  <c r="V30" i="5" s="1"/>
  <c r="S30" i="5"/>
  <c r="T30" i="5" s="1"/>
  <c r="Q30" i="5"/>
  <c r="R30" i="5" s="1"/>
  <c r="O30" i="5"/>
  <c r="P30" i="5" s="1"/>
  <c r="M30" i="5"/>
  <c r="N30" i="5" s="1"/>
  <c r="M35" i="5"/>
  <c r="N35" i="5" s="1"/>
  <c r="O35" i="5"/>
  <c r="P35" i="5" s="1"/>
  <c r="Q35" i="5"/>
  <c r="R35" i="5" s="1"/>
  <c r="S35" i="5"/>
  <c r="T35" i="5" s="1"/>
  <c r="U35" i="5"/>
  <c r="V35" i="5" s="1"/>
  <c r="W35" i="5"/>
  <c r="X35" i="5" s="1"/>
  <c r="M36" i="5"/>
  <c r="N36" i="5" s="1"/>
  <c r="O36" i="5"/>
  <c r="P36" i="5" s="1"/>
  <c r="Q36" i="5"/>
  <c r="R36" i="5" s="1"/>
  <c r="S36" i="5"/>
  <c r="T36" i="5" s="1"/>
  <c r="U36" i="5"/>
  <c r="V36" i="5" s="1"/>
  <c r="W36" i="5"/>
  <c r="X36" i="5" s="1"/>
  <c r="M37" i="5"/>
  <c r="N37" i="5" s="1"/>
  <c r="O37" i="5"/>
  <c r="P37" i="5" s="1"/>
  <c r="Q37" i="5"/>
  <c r="R37" i="5" s="1"/>
  <c r="S37" i="5"/>
  <c r="T37" i="5" s="1"/>
  <c r="U37" i="5"/>
  <c r="V37" i="5" s="1"/>
  <c r="W37" i="5"/>
  <c r="X37" i="5" s="1"/>
  <c r="M38" i="5"/>
  <c r="N38" i="5" s="1"/>
  <c r="O38" i="5"/>
  <c r="P38" i="5" s="1"/>
  <c r="Q38" i="5"/>
  <c r="R38" i="5" s="1"/>
  <c r="S38" i="5"/>
  <c r="T38" i="5" s="1"/>
  <c r="U38" i="5"/>
  <c r="V38" i="5" s="1"/>
  <c r="W38" i="5"/>
  <c r="X38" i="5" s="1"/>
  <c r="M39" i="5"/>
  <c r="N39" i="5" s="1"/>
  <c r="O39" i="5"/>
  <c r="P39" i="5" s="1"/>
  <c r="Q39" i="5"/>
  <c r="R39" i="5" s="1"/>
  <c r="S39" i="5"/>
  <c r="T39" i="5" s="1"/>
  <c r="U39" i="5"/>
  <c r="V39" i="5" s="1"/>
  <c r="W39" i="5"/>
  <c r="X39" i="5" s="1"/>
  <c r="M40" i="5"/>
  <c r="N40" i="5" s="1"/>
  <c r="O40" i="5"/>
  <c r="P40" i="5" s="1"/>
  <c r="Q40" i="5"/>
  <c r="R40" i="5" s="1"/>
  <c r="S40" i="5"/>
  <c r="T40" i="5" s="1"/>
  <c r="U40" i="5"/>
  <c r="V40" i="5" s="1"/>
  <c r="W40" i="5"/>
  <c r="X40" i="5" s="1"/>
  <c r="M41" i="5"/>
  <c r="N41" i="5" s="1"/>
  <c r="O41" i="5"/>
  <c r="P41" i="5" s="1"/>
  <c r="Q41" i="5"/>
  <c r="R41" i="5" s="1"/>
  <c r="S41" i="5"/>
  <c r="T41" i="5" s="1"/>
  <c r="U41" i="5"/>
  <c r="V41" i="5" s="1"/>
  <c r="W41" i="5"/>
  <c r="X41" i="5" s="1"/>
  <c r="M42" i="5"/>
  <c r="N42" i="5" s="1"/>
  <c r="O42" i="5"/>
  <c r="P42" i="5" s="1"/>
  <c r="Q42" i="5"/>
  <c r="R42" i="5" s="1"/>
  <c r="S42" i="5"/>
  <c r="T42" i="5" s="1"/>
  <c r="U42" i="5"/>
  <c r="V42" i="5" s="1"/>
  <c r="W42" i="5"/>
  <c r="X42" i="5" s="1"/>
  <c r="M43" i="5"/>
  <c r="N43" i="5" s="1"/>
  <c r="O43" i="5"/>
  <c r="P43" i="5" s="1"/>
  <c r="Q43" i="5"/>
  <c r="R43" i="5" s="1"/>
  <c r="S43" i="5"/>
  <c r="T43" i="5" s="1"/>
  <c r="U43" i="5"/>
  <c r="V43" i="5" s="1"/>
  <c r="W43" i="5"/>
  <c r="X43" i="5" s="1"/>
  <c r="W34" i="5"/>
  <c r="X34" i="5" s="1"/>
  <c r="U34" i="5"/>
  <c r="V34" i="5" s="1"/>
  <c r="S34" i="5"/>
  <c r="T34" i="5" s="1"/>
  <c r="Q34" i="5"/>
  <c r="R34" i="5" s="1"/>
  <c r="O34" i="5"/>
  <c r="P34" i="5" s="1"/>
  <c r="M34" i="5"/>
  <c r="N34" i="5" s="1"/>
  <c r="N42" i="1"/>
  <c r="J23" i="1"/>
  <c r="K17" i="5" l="1"/>
  <c r="M3" i="8"/>
  <c r="Z29" i="5"/>
  <c r="K29" i="5" s="1"/>
  <c r="K40" i="5"/>
  <c r="K39" i="5"/>
  <c r="K35" i="5"/>
  <c r="K31" i="5"/>
  <c r="K37" i="5"/>
  <c r="K34" i="5"/>
  <c r="K42" i="5"/>
  <c r="K36" i="5"/>
  <c r="K38" i="5"/>
  <c r="K43" i="5"/>
  <c r="K41" i="5"/>
  <c r="K33" i="5"/>
  <c r="K30" i="5"/>
  <c r="N32" i="1" l="1"/>
  <c r="N31" i="1"/>
  <c r="N30" i="1"/>
  <c r="N28" i="1"/>
  <c r="N29" i="1"/>
  <c r="N27" i="1"/>
  <c r="N23" i="1"/>
  <c r="N22" i="1"/>
  <c r="N20" i="1"/>
  <c r="J7" i="1" l="1"/>
  <c r="K38" i="10"/>
  <c r="I14" i="10" l="1"/>
  <c r="F14" i="10"/>
  <c r="L25" i="10" l="1"/>
  <c r="L14" i="10"/>
  <c r="J7" i="10"/>
  <c r="J8" i="10"/>
  <c r="J9" i="10"/>
  <c r="J6" i="10"/>
  <c r="J4" i="10"/>
  <c r="J5" i="10"/>
  <c r="L38" i="10"/>
  <c r="J15" i="1" l="1"/>
  <c r="J16" i="4"/>
  <c r="J14" i="1" l="1"/>
  <c r="J14" i="10" l="1"/>
  <c r="J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B11" authorId="0" shapeId="0" xr:uid="{1B9C769F-C88D-4A71-8CC3-87B9BB5BDFB5}">
      <text>
        <r>
          <rPr>
            <b/>
            <sz val="9"/>
            <color indexed="81"/>
            <rFont val="Tahoma"/>
            <family val="2"/>
          </rPr>
          <t>Inscrire le nom complet tel qu’il apparaît dans le Registre des entreprises du Québec.</t>
        </r>
      </text>
    </comment>
    <comment ref="B13" authorId="0" shapeId="0" xr:uid="{2CE66B62-C33F-4ED5-B08B-56C8156CE587}">
      <text>
        <r>
          <rPr>
            <b/>
            <sz val="9"/>
            <color indexed="81"/>
            <rFont val="Tahoma"/>
            <family val="2"/>
          </rPr>
          <t>Si différent du nom légal.</t>
        </r>
      </text>
    </comment>
    <comment ref="B15" authorId="0" shapeId="0" xr:uid="{100DCBC2-7C05-4848-B12C-E8610DCD378C}">
      <text>
        <r>
          <rPr>
            <b/>
            <sz val="9"/>
            <color indexed="81"/>
            <rFont val="Tahoma"/>
            <family val="2"/>
          </rPr>
          <t>Cliquer sur la cellule pour accéder au site internet au Registraire des entreprises du Québec.</t>
        </r>
      </text>
    </comment>
    <comment ref="D16" authorId="0" shapeId="0" xr:uid="{763A04E6-BA7D-41BE-B68E-CEB7881EF5DF}">
      <text>
        <r>
          <rPr>
            <b/>
            <sz val="9"/>
            <color indexed="81"/>
            <rFont val="Tahoma"/>
            <family val="2"/>
          </rPr>
          <t>Choisissez dans la liste ou inscrivez le secteur d'activité approprié.</t>
        </r>
      </text>
    </comment>
    <comment ref="B17" authorId="0" shapeId="0" xr:uid="{79E948AC-55DF-4E55-86AE-B55D948BA88B}">
      <text>
        <r>
          <rPr>
            <b/>
            <sz val="9"/>
            <color indexed="81"/>
            <rFont val="Tahoma"/>
            <family val="2"/>
          </rPr>
          <t>Cliquer sur la cellule pour accéder au site internet de Statistiques Canada.</t>
        </r>
      </text>
    </comment>
    <comment ref="D17" authorId="0" shapeId="0" xr:uid="{E77D0F3E-1ECF-49CC-A063-C23DFFEB7744}">
      <text>
        <r>
          <rPr>
            <b/>
            <sz val="9"/>
            <color indexed="81"/>
            <rFont val="Tahoma"/>
            <family val="2"/>
          </rPr>
          <t>Choisissez dans la liste ou inscrivez le code scian approprié.</t>
        </r>
      </text>
    </comment>
    <comment ref="B19" authorId="0" shapeId="0" xr:uid="{160B8566-EFE5-4EDB-864A-91BB9D681362}">
      <text>
        <r>
          <rPr>
            <b/>
            <sz val="9"/>
            <color indexed="81"/>
            <rFont val="Tahoma"/>
            <family val="2"/>
          </rPr>
          <t>Exemples:
• Bureau 200
• Tour Belle-Cour
• Arrondissement St-Romuald
• Lots-Renversés</t>
        </r>
      </text>
    </comment>
    <comment ref="B22" authorId="0" shapeId="0" xr:uid="{4912510F-08BA-4957-A219-9D37BA43EE2E}">
      <text>
        <r>
          <rPr>
            <b/>
            <sz val="9"/>
            <color indexed="81"/>
            <rFont val="Tahoma"/>
            <family val="2"/>
          </rPr>
          <t xml:space="preserve">Personne autorisée par le requérant à signer la documentation pertinente, comme précisé dans la résolution du CA. </t>
        </r>
      </text>
    </comment>
    <comment ref="B23" authorId="0" shapeId="0" xr:uid="{A97B8364-5FC1-4266-B0CD-B10C3B5E289A}">
      <text>
        <r>
          <rPr>
            <b/>
            <sz val="9"/>
            <color indexed="81"/>
            <rFont val="Tahoma"/>
            <family val="2"/>
          </rPr>
          <t>Courriel de la personne indiquée ci-dessus.</t>
        </r>
      </text>
    </comment>
    <comment ref="B25"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32" authorId="0" shapeId="0" xr:uid="{A2A0C9D6-34C4-409E-92F0-0B4BFE05DB70}">
      <text>
        <r>
          <rPr>
            <b/>
            <sz val="9"/>
            <color indexed="81"/>
            <rFont val="Tahoma"/>
            <family val="2"/>
          </rPr>
          <t xml:space="preserve">Inscrire sans les séparateurs.
Exemple: 4183335555
</t>
        </r>
      </text>
    </comment>
    <comment ref="D38" authorId="0" shapeId="0" xr:uid="{AF0B001D-B26A-421C-B5E7-4AFFD7276D2A}">
      <text>
        <r>
          <rPr>
            <b/>
            <sz val="9"/>
            <color indexed="81"/>
            <rFont val="Tahoma"/>
            <family val="2"/>
          </rPr>
          <t xml:space="preserve">Inscrire sans les séparateurs.
Exemple: 4183335555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0" authorId="0" shapeId="0" xr:uid="{DC3A7AB9-09B9-4E9C-9955-68D679DEB35C}">
      <text>
        <r>
          <rPr>
            <b/>
            <sz val="9"/>
            <color indexed="81"/>
            <rFont val="Tahoma"/>
            <family val="2"/>
          </rPr>
          <t>Décrire la situation, le besoin, la problématique ou la nécessité pour le secteur visé.</t>
        </r>
        <r>
          <rPr>
            <sz val="9"/>
            <color indexed="81"/>
            <rFont val="Tahoma"/>
            <family val="2"/>
          </rPr>
          <t xml:space="preserve">
</t>
        </r>
      </text>
    </comment>
    <comment ref="B17" authorId="0" shapeId="0" xr:uid="{7F45A3DE-394F-4538-8E76-2FF44FB36EF0}">
      <text>
        <r>
          <rPr>
            <b/>
            <sz val="9"/>
            <color indexed="81"/>
            <rFont val="Tahoma"/>
            <family val="2"/>
          </rPr>
          <t>Exemples : répondre à un besoin, à une problématique de l’industrie ou à une occasion d’affaires et être idéalement mesurable.</t>
        </r>
      </text>
    </comment>
    <comment ref="B29" authorId="0" shapeId="0" xr:uid="{633E0AD0-A8A2-4258-B488-D3FFECDEBABB}">
      <text>
        <r>
          <rPr>
            <b/>
            <sz val="9"/>
            <color indexed="81"/>
            <rFont val="Tahoma"/>
            <family val="2"/>
          </rPr>
          <t>Le format des dates est en :
Année-Mois-Jour</t>
        </r>
      </text>
    </comment>
    <comment ref="G30" authorId="0" shapeId="0" xr:uid="{5B4637D8-73CA-418B-BF60-26B5F019EA2A}">
      <text>
        <r>
          <rPr>
            <b/>
            <sz val="9"/>
            <color indexed="81"/>
            <rFont val="Tahoma"/>
            <family val="2"/>
          </rPr>
          <t>De l'équipement ou autres</t>
        </r>
      </text>
    </comment>
    <comment ref="F33" authorId="0" shapeId="0" xr:uid="{145720C6-01F4-41C6-B05B-6268E772B7A4}">
      <text>
        <r>
          <rPr>
            <b/>
            <sz val="9"/>
            <color indexed="81"/>
            <rFont val="Tahoma"/>
            <family val="2"/>
          </rPr>
          <t>Année-Mois-Jour</t>
        </r>
      </text>
    </comment>
    <comment ref="G33" authorId="0" shapeId="0" xr:uid="{08B4BCB6-CDD3-44A7-9D69-3536CEDCF840}">
      <text>
        <r>
          <rPr>
            <b/>
            <sz val="9"/>
            <color indexed="81"/>
            <rFont val="Tahoma"/>
            <family val="2"/>
          </rPr>
          <t>Année-Mois-Jour</t>
        </r>
      </text>
    </comment>
    <comment ref="H33" authorId="0" shapeId="0" xr:uid="{EF22F23E-0A84-4A83-B3CD-1B8A6702EAD2}">
      <text>
        <r>
          <rPr>
            <b/>
            <sz val="9"/>
            <color indexed="81"/>
            <rFont val="Tahoma"/>
            <family val="2"/>
          </rPr>
          <t>Choisir dans la liste ou indiquer les livrables.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Khammas, Oumaima (DDII)</author>
  </authors>
  <commentList>
    <comment ref="B10" authorId="0" shapeId="0" xr:uid="{235500C8-3EB3-4684-8146-9C732151F779}">
      <text>
        <r>
          <rPr>
            <b/>
            <sz val="9"/>
            <color indexed="81"/>
            <rFont val="Tahoma"/>
            <family val="2"/>
          </rPr>
          <t>Veuillez noter qu'il est possible de fournir un document complémentaire d'analyse du marché avec votre demande (ex. : étude de marché).</t>
        </r>
        <r>
          <rPr>
            <sz val="9"/>
            <color indexed="81"/>
            <rFont val="Tahoma"/>
            <family val="2"/>
          </rPr>
          <t xml:space="preserve">
</t>
        </r>
      </text>
    </comment>
    <comment ref="B14" authorId="0" shapeId="0" xr:uid="{0A20F009-2E58-4359-90AF-7D43617E00FB}">
      <text>
        <r>
          <rPr>
            <b/>
            <sz val="9"/>
            <color indexed="81"/>
            <rFont val="Tahoma"/>
            <family val="2"/>
          </rPr>
          <t xml:space="preserve">Précisez si le projet permet d’ouvrir l’accès à de nouveaux marchés au Québec, au Canada ou à l’international ou le renforcement de marchés existants.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Khammas, Oumaima (DDII)</author>
    <author>Côté, Patrick (DDII)</author>
  </authors>
  <commentList>
    <comment ref="B9" authorId="0" shapeId="0" xr:uid="{D15B3103-CD39-4617-933A-11766244A377}">
      <text>
        <r>
          <rPr>
            <b/>
            <sz val="9"/>
            <color indexed="81"/>
            <rFont val="Tahoma"/>
            <family val="2"/>
          </rPr>
          <t>• Inclut : Revenus totaux liés aux produits vendus (ventes de produits finis et coproduits vendus (copeaux, sciures, bioénergie, etc.))
• Exclut : Subventions, ventes d’autres produits que les produits du bois et ses dérivés et revenus financiers.</t>
        </r>
      </text>
    </comment>
    <comment ref="B11" authorId="0" shapeId="0" xr:uid="{07F11F35-8232-4FBA-AE85-95548E2FB58D}">
      <text>
        <r>
          <rPr>
            <b/>
            <sz val="9"/>
            <color indexed="81"/>
            <rFont val="Tahoma"/>
            <family val="2"/>
          </rPr>
          <t xml:space="preserve">o Inclusions :
- Matières premières incluant le bois et ses dérivés;
- Salaires;
- Énergie achetée;
- Produits chimiques;
- Résines, colles, etc.;
- Quincaillerie, fournitures, consommables, etc.;
- Services (transport, entretien, sous-traitance, etc.). 
- Etc. 
o Exclusions :
- Le coût de la fibre provenant du recyclage postconsommation (p. ex. bois CRD ou provenant des centres de tri, papiers et cartons recyclés);
- Amortissement;
- Intérêts;
- Impôts.
</t>
        </r>
      </text>
    </comment>
    <comment ref="F14" authorId="1" shapeId="0" xr:uid="{B9426515-1BBE-427C-B557-6577A9AD1A30}">
      <text>
        <r>
          <rPr>
            <b/>
            <sz val="9"/>
            <color indexed="81"/>
            <rFont val="Tahoma"/>
            <family val="2"/>
          </rPr>
          <t>Sélectionnez dans la liste si différent.</t>
        </r>
      </text>
    </comment>
    <comment ref="D15" authorId="1" shapeId="0" xr:uid="{2FAB8322-0908-4562-8D76-A6966DD6270A}">
      <text>
        <r>
          <rPr>
            <b/>
            <sz val="9"/>
            <color indexed="81"/>
            <rFont val="Tahoma"/>
            <family val="2"/>
          </rPr>
          <t>Sélectionnez dans la liste s'il y en a un autre ou inscrivez le secteur manuellement.</t>
        </r>
      </text>
    </comment>
    <comment ref="E21" authorId="0" shapeId="0" xr:uid="{DA296BBF-DF31-4006-B8E9-CDC4D177C230}">
      <text>
        <r>
          <rPr>
            <b/>
            <sz val="9"/>
            <color indexed="81"/>
            <rFont val="Tahoma"/>
            <family val="2"/>
          </rPr>
          <t>Choisir dans la liste</t>
        </r>
      </text>
    </comment>
    <comment ref="O21" authorId="0" shapeId="0" xr:uid="{E0462264-7694-4963-A85C-EC3BDDFD4D14}">
      <text>
        <r>
          <rPr>
            <b/>
            <sz val="9"/>
            <color indexed="81"/>
            <rFont val="Tahoma"/>
            <family val="2"/>
          </rPr>
          <t>Choisir dans la liste</t>
        </r>
      </text>
    </comment>
    <comment ref="E26" authorId="0" shapeId="0" xr:uid="{01875375-F031-43A0-B506-4B04625DEA7A}">
      <text>
        <r>
          <rPr>
            <b/>
            <sz val="9"/>
            <color indexed="81"/>
            <rFont val="Tahoma"/>
            <family val="2"/>
          </rPr>
          <t>Choisir dans la liste</t>
        </r>
      </text>
    </comment>
    <comment ref="O26" authorId="0" shapeId="0" xr:uid="{BBAE6297-346E-40D0-81D8-3C2E62F62B2A}">
      <text>
        <r>
          <rPr>
            <b/>
            <sz val="9"/>
            <color indexed="81"/>
            <rFont val="Tahoma"/>
            <family val="2"/>
          </rPr>
          <t>Choisir dans la liste</t>
        </r>
      </text>
    </comment>
    <comment ref="E30" authorId="0" shapeId="0" xr:uid="{3F4E90A0-3CA1-4D28-9CD1-54D979EC77ED}">
      <text>
        <r>
          <rPr>
            <b/>
            <sz val="9"/>
            <color indexed="81"/>
            <rFont val="Tahoma"/>
            <family val="2"/>
          </rPr>
          <t>Si le produit n'existe pas, laisser à «Autre» et indiquez-le dans la cellule.</t>
        </r>
      </text>
    </comment>
    <comment ref="F30" authorId="0" shapeId="0" xr:uid="{7B67B7BE-1305-41C0-90C9-D84BBCB08826}">
      <text>
        <r>
          <rPr>
            <b/>
            <sz val="9"/>
            <color indexed="81"/>
            <rFont val="Tahoma"/>
            <family val="2"/>
          </rPr>
          <t>Si le produit n'existe pas, laisser à «Autre» et indiquez-le dans la cellule.</t>
        </r>
      </text>
    </comment>
    <comment ref="I30" authorId="0" shapeId="0" xr:uid="{75CA41C2-9A75-4A62-9FC7-59A6166A1D30}">
      <text>
        <r>
          <rPr>
            <b/>
            <sz val="9"/>
            <color indexed="81"/>
            <rFont val="Tahoma"/>
            <family val="2"/>
          </rPr>
          <t>Si le produit n'existe pas, laisser à «Autre» et indiquez-le dans la cellule.</t>
        </r>
      </text>
    </comment>
    <comment ref="J30" authorId="0" shapeId="0" xr:uid="{17D234EC-5945-48E2-84E5-465CD90A5399}">
      <text>
        <r>
          <rPr>
            <b/>
            <sz val="9"/>
            <color indexed="81"/>
            <rFont val="Tahoma"/>
            <family val="2"/>
          </rPr>
          <t>Si le produit n'existe pas, laisser à «Autre» et indiquez-le dans la cellule.</t>
        </r>
      </text>
    </comment>
    <comment ref="O30" authorId="0" shapeId="0" xr:uid="{052B85D4-2B4E-4D96-A8CB-FE4D7269C439}">
      <text>
        <r>
          <rPr>
            <b/>
            <sz val="9"/>
            <color indexed="81"/>
            <rFont val="Tahoma"/>
            <family val="2"/>
          </rPr>
          <t>Si le produit n'existe pas, laisser à «Autre» et indiquez-le dans la cellule.</t>
        </r>
      </text>
    </comment>
    <comment ref="P30" authorId="0" shapeId="0" xr:uid="{8A56A239-7914-4469-B74E-2529BAF663B8}">
      <text>
        <r>
          <rPr>
            <b/>
            <sz val="9"/>
            <color indexed="81"/>
            <rFont val="Tahoma"/>
            <family val="2"/>
          </rPr>
          <t>Si le produit n'existe pas, laisser à «Autre» et indiquez-le dans la cellule.</t>
        </r>
      </text>
    </comment>
    <comment ref="S30" authorId="0" shapeId="0" xr:uid="{21BD39C7-DD20-4886-AD69-C79D030E5439}">
      <text>
        <r>
          <rPr>
            <b/>
            <sz val="9"/>
            <color indexed="81"/>
            <rFont val="Tahoma"/>
            <family val="2"/>
          </rPr>
          <t>Si le produit n'existe pas, laisser à «Autre» et indiquez-le dans la cellule.</t>
        </r>
      </text>
    </comment>
    <comment ref="T30" authorId="0" shapeId="0" xr:uid="{59155B6C-DF1D-46E4-8825-93985039BA3F}">
      <text>
        <r>
          <rPr>
            <b/>
            <sz val="9"/>
            <color indexed="81"/>
            <rFont val="Tahoma"/>
            <family val="2"/>
          </rPr>
          <t>Si le produit n'existe pas, laisser à «Autre» et indiquez-le dans la cellule.</t>
        </r>
      </text>
    </comment>
    <comment ref="C31" authorId="0" shapeId="0" xr:uid="{9EC46BF9-A0CE-48D0-8A4F-DA2D11A67877}">
      <text>
        <r>
          <rPr>
            <b/>
            <sz val="9"/>
            <color indexed="81"/>
            <rFont val="Tahoma"/>
            <family val="2"/>
          </rPr>
          <t>Choisir dans la liste</t>
        </r>
      </text>
    </comment>
    <comment ref="D31" authorId="0" shapeId="0" xr:uid="{636C83A2-5B7E-4053-BD65-BC8524EA3277}">
      <text>
        <r>
          <rPr>
            <b/>
            <sz val="9"/>
            <color indexed="81"/>
            <rFont val="Tahoma"/>
            <family val="2"/>
          </rPr>
          <t>Choisir dans la liste</t>
        </r>
      </text>
    </comment>
    <comment ref="E31" authorId="0" shapeId="0" xr:uid="{9582FC4A-C2F7-426F-A2AC-078052BC5FC9}">
      <text>
        <r>
          <rPr>
            <b/>
            <sz val="9"/>
            <color indexed="81"/>
            <rFont val="Tahoma"/>
            <family val="2"/>
          </rPr>
          <t>Choisir dans la liste</t>
        </r>
      </text>
    </comment>
    <comment ref="F31" authorId="0" shapeId="0" xr:uid="{11801792-8ADD-4BCC-B2E4-42DB259F75F0}">
      <text>
        <r>
          <rPr>
            <b/>
            <sz val="9"/>
            <color indexed="81"/>
            <rFont val="Tahoma"/>
            <family val="2"/>
          </rPr>
          <t>Choisir dans la liste</t>
        </r>
      </text>
    </comment>
    <comment ref="G31" authorId="0" shapeId="0" xr:uid="{F017D9B3-917B-43F5-82C4-9A6A86663C61}">
      <text>
        <r>
          <rPr>
            <b/>
            <sz val="9"/>
            <color indexed="81"/>
            <rFont val="Tahoma"/>
            <family val="2"/>
          </rPr>
          <t>Choisir dans la liste</t>
        </r>
      </text>
    </comment>
    <comment ref="H31" authorId="0" shapeId="0" xr:uid="{12DD2594-1C44-4677-B18A-CEEB8AD8625F}">
      <text>
        <r>
          <rPr>
            <b/>
            <sz val="9"/>
            <color indexed="81"/>
            <rFont val="Tahoma"/>
            <family val="2"/>
          </rPr>
          <t>Choisir dans la liste</t>
        </r>
      </text>
    </comment>
    <comment ref="I31" authorId="0" shapeId="0" xr:uid="{F7108A1E-2B7D-4E8B-9013-AD0C584EB556}">
      <text>
        <r>
          <rPr>
            <b/>
            <sz val="9"/>
            <color indexed="81"/>
            <rFont val="Tahoma"/>
            <family val="2"/>
          </rPr>
          <t>Choisir dans la liste</t>
        </r>
      </text>
    </comment>
    <comment ref="J31" authorId="0" shapeId="0" xr:uid="{0F5A21B7-2C3E-433C-8470-BE3FC3BD9490}">
      <text>
        <r>
          <rPr>
            <b/>
            <sz val="9"/>
            <color indexed="81"/>
            <rFont val="Tahoma"/>
            <family val="2"/>
          </rPr>
          <t>Choisir dans la liste</t>
        </r>
      </text>
    </comment>
    <comment ref="M31" authorId="0" shapeId="0" xr:uid="{071564AE-C02B-4EA1-8857-5244FE0668FF}">
      <text>
        <r>
          <rPr>
            <b/>
            <sz val="9"/>
            <color indexed="81"/>
            <rFont val="Tahoma"/>
            <family val="2"/>
          </rPr>
          <t>Choisir dans la liste</t>
        </r>
      </text>
    </comment>
    <comment ref="N31" authorId="0" shapeId="0" xr:uid="{458EDFEC-D378-44A5-AEA2-4010E81ECE56}">
      <text>
        <r>
          <rPr>
            <b/>
            <sz val="9"/>
            <color indexed="81"/>
            <rFont val="Tahoma"/>
            <family val="2"/>
          </rPr>
          <t>Choisir dans la liste</t>
        </r>
      </text>
    </comment>
    <comment ref="O31" authorId="0" shapeId="0" xr:uid="{9E420D08-7AB6-4245-8014-78C11C78F58D}">
      <text>
        <r>
          <rPr>
            <b/>
            <sz val="9"/>
            <color indexed="81"/>
            <rFont val="Tahoma"/>
            <family val="2"/>
          </rPr>
          <t>Choisir dans la liste</t>
        </r>
      </text>
    </comment>
    <comment ref="P31" authorId="0" shapeId="0" xr:uid="{1F8B7AE0-EC7E-4B10-B84F-904E00E98159}">
      <text>
        <r>
          <rPr>
            <b/>
            <sz val="9"/>
            <color indexed="81"/>
            <rFont val="Tahoma"/>
            <family val="2"/>
          </rPr>
          <t>Choisir dans la liste</t>
        </r>
      </text>
    </comment>
    <comment ref="Q31" authorId="0" shapeId="0" xr:uid="{77802A85-90C9-4DC9-B93F-6565BB242A2D}">
      <text>
        <r>
          <rPr>
            <b/>
            <sz val="9"/>
            <color indexed="81"/>
            <rFont val="Tahoma"/>
            <family val="2"/>
          </rPr>
          <t>Choisir dans la liste</t>
        </r>
      </text>
    </comment>
    <comment ref="R31" authorId="0" shapeId="0" xr:uid="{4297F25D-61CF-40FD-954A-29B6A291116A}">
      <text>
        <r>
          <rPr>
            <b/>
            <sz val="9"/>
            <color indexed="81"/>
            <rFont val="Tahoma"/>
            <family val="2"/>
          </rPr>
          <t>Choisir dans la liste</t>
        </r>
      </text>
    </comment>
    <comment ref="S31" authorId="0" shapeId="0" xr:uid="{8D3A8813-B9EE-4098-957C-974D27B444D5}">
      <text>
        <r>
          <rPr>
            <b/>
            <sz val="9"/>
            <color indexed="81"/>
            <rFont val="Tahoma"/>
            <family val="2"/>
          </rPr>
          <t>Choisir dans la liste</t>
        </r>
      </text>
    </comment>
    <comment ref="T31" authorId="0" shapeId="0" xr:uid="{F7A077EE-8491-405A-876D-C6E312C733DA}">
      <text>
        <r>
          <rPr>
            <b/>
            <sz val="9"/>
            <color indexed="81"/>
            <rFont val="Tahoma"/>
            <family val="2"/>
          </rPr>
          <t>Choisir dans la liste</t>
        </r>
      </text>
    </comment>
    <comment ref="F35" authorId="0" shapeId="0" xr:uid="{0968B21C-B576-45B4-825C-90DB5320A76D}">
      <text>
        <r>
          <rPr>
            <b/>
            <sz val="9"/>
            <color indexed="81"/>
            <rFont val="Tahoma"/>
            <family val="2"/>
          </rPr>
          <t>Choisir dans la liste</t>
        </r>
      </text>
    </comment>
    <comment ref="P35" authorId="0" shapeId="0" xr:uid="{859053A9-29D8-4706-8146-659D73510968}">
      <text>
        <r>
          <rPr>
            <b/>
            <sz val="9"/>
            <color indexed="81"/>
            <rFont val="Tahoma"/>
            <family val="2"/>
          </rPr>
          <t>Choisir dans la liste</t>
        </r>
      </text>
    </comment>
    <comment ref="F40" authorId="0" shapeId="0" xr:uid="{05CBE3D4-2C59-4BC8-9CA3-5A3B987E11D7}">
      <text>
        <r>
          <rPr>
            <b/>
            <sz val="9"/>
            <color indexed="81"/>
            <rFont val="Tahoma"/>
            <family val="2"/>
          </rPr>
          <t>Choisir dans la liste</t>
        </r>
      </text>
    </comment>
    <comment ref="P40" authorId="0" shapeId="0" xr:uid="{8FC538CC-6E47-4BA4-92F9-69D6D287981E}">
      <text>
        <r>
          <rPr>
            <b/>
            <sz val="9"/>
            <color indexed="81"/>
            <rFont val="Tahoma"/>
            <family val="2"/>
          </rPr>
          <t>Choisir dans la liste</t>
        </r>
      </text>
    </comment>
    <comment ref="F56" authorId="0" shapeId="0" xr:uid="{2BB08509-35B1-481D-9372-2929CC5C7FCA}">
      <text>
        <r>
          <rPr>
            <b/>
            <sz val="9"/>
            <color indexed="81"/>
            <rFont val="Tahoma"/>
            <family val="2"/>
          </rPr>
          <t>Choisir dans la liste</t>
        </r>
      </text>
    </comment>
    <comment ref="P56" authorId="0" shapeId="0" xr:uid="{99908D32-661D-418B-A01B-7BAFA5C267F2}">
      <text>
        <r>
          <rPr>
            <b/>
            <sz val="9"/>
            <color indexed="81"/>
            <rFont val="Tahoma"/>
            <family val="2"/>
          </rPr>
          <t>Choisir dans la liste</t>
        </r>
      </text>
    </comment>
    <comment ref="B65" authorId="0" shapeId="0" xr:uid="{534D9070-D928-4B76-9CCA-07CCCEC3E350}">
      <text>
        <r>
          <rPr>
            <b/>
            <sz val="9"/>
            <color indexed="81"/>
            <rFont val="Tahoma"/>
            <family val="2"/>
          </rPr>
          <t xml:space="preserve">
La biomasse forestière résiduelle se définit comme étant des arbres ou parties d'arbre comptabilisés dans la possibilité forestière qui ne font pas l'objet d'une attribution ou d'une réservation ainsi que les arbres, arbustes, cimes, branches et feuillages ne faisant pas partie de la possibilité forestière.
Veuillez considérer uniquement la biomasse forestière résiduelle qui entre dans la fabrication du produit. La répartition par regroupement d'essences peut être faite sur une base approximative.</t>
        </r>
      </text>
    </comment>
    <comment ref="F66" authorId="0" shapeId="0" xr:uid="{408C8C6F-1F82-4009-92D9-999EB86AED18}">
      <text>
        <r>
          <rPr>
            <b/>
            <sz val="9"/>
            <color indexed="81"/>
            <rFont val="Tahoma"/>
            <family val="2"/>
          </rPr>
          <t>Choisir dans la liste</t>
        </r>
      </text>
    </comment>
    <comment ref="H66" authorId="0" shapeId="0" xr:uid="{2E7858B2-66CE-401A-BE1B-EDC0E9BE9324}">
      <text>
        <r>
          <rPr>
            <b/>
            <sz val="9"/>
            <color indexed="81"/>
            <rFont val="Tahoma"/>
            <family val="2"/>
          </rPr>
          <t>Choisir dans la liste</t>
        </r>
      </text>
    </comment>
    <comment ref="P66" authorId="0" shapeId="0" xr:uid="{76D38C52-6DF1-4846-A0FD-C7825C3B8DA0}">
      <text>
        <r>
          <rPr>
            <b/>
            <sz val="9"/>
            <color indexed="81"/>
            <rFont val="Tahoma"/>
            <family val="2"/>
          </rPr>
          <t>Choisir dans la liste</t>
        </r>
      </text>
    </comment>
    <comment ref="R66" authorId="0" shapeId="0" xr:uid="{85FB7FA0-4549-4F3D-B224-07EC2118595D}">
      <text>
        <r>
          <rPr>
            <b/>
            <sz val="9"/>
            <color indexed="81"/>
            <rFont val="Tahoma"/>
            <family val="2"/>
          </rPr>
          <t>Choisir dans la liste</t>
        </r>
      </text>
    </comment>
    <comment ref="B72" authorId="0" shapeId="0" xr:uid="{CCFDC562-5F4E-42FF-8D68-557E7943AB37}">
      <text>
        <r>
          <rPr>
            <b/>
            <sz val="9"/>
            <color indexed="81"/>
            <rFont val="Tahoma"/>
            <family val="2"/>
          </rPr>
          <t>Exemples:
MDF, OSB, contreplaqué, CLT, glulam, NLT, DLT, autres (spécifiez)</t>
        </r>
      </text>
    </comment>
    <comment ref="J72" authorId="1" shapeId="0" xr:uid="{988F6D59-552C-4479-A6F8-2EC4D0E9A050}">
      <text>
        <r>
          <rPr>
            <b/>
            <sz val="9"/>
            <color indexed="81"/>
            <rFont val="Tahoma"/>
            <family val="2"/>
          </rPr>
          <t>Choisir dans la liste</t>
        </r>
      </text>
    </comment>
    <comment ref="T72" authorId="1" shapeId="0" xr:uid="{C375058A-8C56-4492-9479-F6C486F41B62}">
      <text>
        <r>
          <rPr>
            <b/>
            <sz val="9"/>
            <color indexed="81"/>
            <rFont val="Tahoma"/>
            <family val="2"/>
          </rPr>
          <t>Choisir dans la liste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Khammas, Oumaima (DDII)</author>
  </authors>
  <commentList>
    <comment ref="I9" authorId="0" shapeId="0" xr:uid="{B8F9D836-CCC4-4679-93AC-2F07D9FAA8FE}">
      <text>
        <r>
          <rPr>
            <b/>
            <sz val="9"/>
            <color indexed="81"/>
            <rFont val="Tahoma"/>
            <family val="2"/>
          </rPr>
          <t>Choisir dans la liste.</t>
        </r>
      </text>
    </comment>
    <comment ref="I11" authorId="0" shapeId="0" xr:uid="{B6C03221-D6CA-42B9-B93C-6DECA2FB638A}">
      <text>
        <r>
          <rPr>
            <b/>
            <sz val="9"/>
            <color indexed="81"/>
            <rFont val="Tahoma"/>
            <family val="2"/>
          </rPr>
          <t>Choisir dans la liste.</t>
        </r>
      </text>
    </comment>
    <comment ref="I28" authorId="0" shapeId="0" xr:uid="{CD2CA884-6A1B-422C-BDB8-61E057BD80F4}">
      <text>
        <r>
          <rPr>
            <b/>
            <sz val="9"/>
            <color indexed="81"/>
            <rFont val="Tahoma"/>
            <family val="2"/>
          </rPr>
          <t>Choisir dans la liste.</t>
        </r>
      </text>
    </comment>
    <comment ref="B36" authorId="0" shapeId="0" xr:uid="{E3895FD2-C3DE-48E1-98A1-FF5EF367CC1E}">
      <text>
        <r>
          <rPr>
            <b/>
            <sz val="9"/>
            <color indexed="81"/>
            <rFont val="Tahoma"/>
            <family val="2"/>
          </rPr>
          <t>Vétusté des bâtiments et des infrastructures, usure avancée des équipements critiques, fréquence élevée des arrêts non planifiés, coûts de maintenance élevés ou imprévisibles, etc.</t>
        </r>
        <r>
          <rPr>
            <sz val="9"/>
            <color indexed="81"/>
            <rFont val="Tahoma"/>
            <family val="2"/>
          </rPr>
          <t xml:space="preserve">
</t>
        </r>
      </text>
    </comment>
    <comment ref="F41" authorId="0" shapeId="0" xr:uid="{6BAACA30-0163-4E57-99E7-81646A52AFEC}">
      <text>
        <r>
          <rPr>
            <b/>
            <sz val="9"/>
            <color indexed="81"/>
            <rFont val="Tahoma"/>
            <family val="2"/>
          </rPr>
          <t>Déterminez les mesures prévues pour atténuer les risques identifiés.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Khammas, Oumaima (DDII)</author>
    <author>Côté, Patrick (DDII)</author>
    <author>Tessier, Lucie (DDII)</author>
    <author>Caceres, Claudia (DDII)</author>
  </authors>
  <commentList>
    <comment ref="B22" authorId="0" shapeId="0" xr:uid="{4231EB12-5106-45C7-B6BE-CF4EE4092196}">
      <text>
        <r>
          <rPr>
            <b/>
            <sz val="9"/>
            <color indexed="81"/>
            <rFont val="Tahoma"/>
            <family val="2"/>
          </rPr>
          <t>Choisir celui ou ceux s’appliquant à votre projet.</t>
        </r>
      </text>
    </comment>
    <comment ref="E24" authorId="1" shapeId="0" xr:uid="{0FF7CA23-2D3A-428F-AB8E-49B0418C534A}">
      <text>
        <r>
          <rPr>
            <b/>
            <sz val="9"/>
            <color indexed="81"/>
            <rFont val="Tahoma"/>
            <family val="2"/>
          </rPr>
          <t>Moyenne des trois dernières années ou ou la dernière année disponible (si l’usine à moins de trois ans d’opération).</t>
        </r>
      </text>
    </comment>
    <comment ref="E25" authorId="1" shapeId="0" xr:uid="{A168F438-6E0B-48DE-95C8-250AB50B140D}">
      <text>
        <r>
          <rPr>
            <b/>
            <sz val="9"/>
            <color indexed="81"/>
            <rFont val="Tahoma"/>
            <family val="2"/>
          </rPr>
          <t>Selon le produit:
• TMA
• PMP
• M3
• etc.</t>
        </r>
      </text>
    </comment>
    <comment ref="E26" authorId="2" shapeId="0" xr:uid="{C967492A-8E65-4ECE-918C-718436F55CCB}">
      <text>
        <r>
          <rPr>
            <b/>
            <sz val="9"/>
            <color indexed="81"/>
            <rFont val="Tahoma"/>
            <family val="2"/>
          </rPr>
          <t xml:space="preserve">Précisez l'année de référence, la plus récente, pour les données qui serviront au calcul de la productivtité de l'usine. </t>
        </r>
      </text>
    </comment>
    <comment ref="E27" authorId="1" shapeId="0" xr:uid="{DEEE8325-F9FE-4366-AD0F-584CDDF2FE15}">
      <text>
        <r>
          <rPr>
            <b/>
            <sz val="9"/>
            <color indexed="81"/>
            <rFont val="Tahoma"/>
            <family val="2"/>
          </rPr>
          <t>BAIIA de l'année de référence= bénéfice avant intérêts, impôts et amortissement.</t>
        </r>
      </text>
    </comment>
    <comment ref="E28" authorId="2" shapeId="0" xr:uid="{87C0DA50-B097-43A6-850D-726269015D9F}">
      <text>
        <r>
          <rPr>
            <b/>
            <sz val="9"/>
            <color indexed="81"/>
            <rFont val="Tahoma"/>
            <family val="2"/>
          </rPr>
          <t>Rémunération totale (brut) pour tous les emplois (incluant avantages sociaux) versée par l'entreprise au cours d'un exercice. Comptabiliser selon les normes comptables.</t>
        </r>
      </text>
    </comment>
    <comment ref="E29" authorId="2" shapeId="0" xr:uid="{F62E66BE-BAAB-496E-A12B-EB8AFC080BE8}">
      <text>
        <r>
          <rPr>
            <b/>
            <sz val="9"/>
            <color indexed="81"/>
            <rFont val="Tahoma"/>
            <family val="2"/>
          </rPr>
          <t>Somme pour une année de référence, selon les normes comptables reconnues.</t>
        </r>
      </text>
    </comment>
    <comment ref="E31" authorId="1" shapeId="0" xr:uid="{325EE305-5032-4F2E-8339-898AFD2D5EF6}">
      <text>
        <r>
          <rPr>
            <b/>
            <sz val="9"/>
            <color indexed="81"/>
            <rFont val="Tahoma"/>
            <family val="2"/>
          </rPr>
          <t>Moyenne des trois dernières années.</t>
        </r>
      </text>
    </comment>
    <comment ref="B33" authorId="3" shapeId="0" xr:uid="{FEB98ACA-F7C2-4DBE-AAC1-2551CF50E5AE}">
      <text>
        <r>
          <rPr>
            <b/>
            <sz val="9"/>
            <color indexed="81"/>
            <rFont val="Tahoma"/>
            <family val="2"/>
          </rPr>
          <t xml:space="preserve">ou la dernière année disponible (si l’usine est en exploitation depuis moins de trois ans).
</t>
        </r>
      </text>
    </comment>
    <comment ref="B34" authorId="3" shapeId="0" xr:uid="{8EE54030-19C8-459D-95C5-DEF7D88B6DBC}">
      <text>
        <r>
          <rPr>
            <b/>
            <sz val="9"/>
            <color indexed="81"/>
            <rFont val="Tahoma"/>
            <family val="2"/>
          </rPr>
          <t xml:space="preserve">Cumul des opérations initiales et anticipées de l’usine. </t>
        </r>
        <r>
          <rPr>
            <sz val="9"/>
            <color indexed="81"/>
            <rFont val="Tahoma"/>
            <family val="2"/>
          </rPr>
          <t xml:space="preserve">
</t>
        </r>
      </text>
    </comment>
    <comment ref="B37" authorId="3" shapeId="0" xr:uid="{CDEA52FE-93BC-4AB7-8290-AB77663AFC54}">
      <text>
        <r>
          <rPr>
            <b/>
            <sz val="9"/>
            <color indexed="81"/>
            <rFont val="Tahoma"/>
            <family val="2"/>
          </rPr>
          <t xml:space="preserve">Cumul des opérations initiales et anticipées de l’usine. </t>
        </r>
        <r>
          <rPr>
            <sz val="9"/>
            <color indexed="81"/>
            <rFont val="Tahoma"/>
            <family val="2"/>
          </rPr>
          <t xml:space="preserve">
</t>
        </r>
      </text>
    </comment>
    <comment ref="E37" authorId="2" shapeId="0" xr:uid="{B316B8DB-5516-4851-BE06-3B45FBAD486B}">
      <text>
        <r>
          <rPr>
            <b/>
            <sz val="9"/>
            <color indexed="81"/>
            <rFont val="Tahoma"/>
            <family val="2"/>
          </rPr>
          <t xml:space="preserve">Précisez l'horizon de temps estimé pour atteindre la pleine production.  </t>
        </r>
      </text>
    </comment>
    <comment ref="B42" authorId="3" shapeId="0" xr:uid="{A38EA761-E2EA-47EB-8E34-4D7344D3405F}">
      <text>
        <r>
          <rPr>
            <b/>
            <sz val="9"/>
            <color indexed="81"/>
            <rFont val="Tahoma"/>
            <family val="2"/>
          </rPr>
          <t xml:space="preserve">Cumul des opérations initiales et anticipées de l’usine.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B3" authorId="0" shapeId="0" xr:uid="{F6DE5A33-B14E-4547-A0B9-9C84C466A2B9}">
      <text>
        <r>
          <rPr>
            <b/>
            <sz val="9"/>
            <color indexed="81"/>
            <rFont val="Tahoma"/>
            <family val="2"/>
          </rPr>
          <t xml:space="preserve">Prénom et Nom
</t>
        </r>
      </text>
    </comment>
    <comment ref="G3" authorId="1" shapeId="0" xr:uid="{8BDFEE74-0BBF-461C-BEF5-A601BEC380C3}">
      <text>
        <r>
          <rPr>
            <b/>
            <sz val="9"/>
            <color indexed="81"/>
            <rFont val="Tahoma"/>
            <family val="2"/>
          </rPr>
          <t xml:space="preserve">Études professionnelles, collégiales, universitaires ou autres.
Ex.: Bacc. en génie mécanique. </t>
        </r>
      </text>
    </comment>
    <comment ref="L3" authorId="0" shapeId="0" xr:uid="{B7F92CAF-A9AC-4868-BBD7-0C80B353ECB5}">
      <text>
        <r>
          <rPr>
            <b/>
            <sz val="9"/>
            <color indexed="81"/>
            <rFont val="Tahoma"/>
            <family val="2"/>
          </rPr>
          <t>Choisir dans la liste.</t>
        </r>
      </text>
    </comment>
    <comment ref="I17" authorId="0" shapeId="0" xr:uid="{49F1C161-34F9-472C-B60E-4B3EECEC7374}">
      <text>
        <r>
          <rPr>
            <b/>
            <sz val="9"/>
            <color indexed="81"/>
            <rFont val="Tahoma"/>
            <family val="2"/>
          </rPr>
          <t>Rôle et tâche</t>
        </r>
        <r>
          <rPr>
            <sz val="9"/>
            <color indexed="81"/>
            <rFont val="Tahoma"/>
            <family val="2"/>
          </rPr>
          <t xml:space="preserve">
</t>
        </r>
      </text>
    </comment>
    <comment ref="L17" authorId="0" shapeId="0" xr:uid="{996F2CF6-6CDA-44F4-A01E-9A53EAAD82F3}">
      <text>
        <r>
          <rPr>
            <b/>
            <sz val="9"/>
            <color indexed="81"/>
            <rFont val="Tahoma"/>
            <family val="2"/>
          </rPr>
          <t>Choisir dans la liste.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Tessier, Lucie (DDII)</author>
    <author>Côté, Patrick (DDII)</author>
    <author>Caceres, Claudia (DDII)</author>
    <author>Khammas, Oumaima (DDII)</author>
  </authors>
  <commentList>
    <comment ref="K2" authorId="0" shapeId="0" xr:uid="{97317FCC-EC8B-46B7-86F9-5A61AFD43CF0}">
      <text>
        <r>
          <rPr>
            <b/>
            <sz val="9"/>
            <color indexed="81"/>
            <rFont val="Tahoma"/>
            <family val="2"/>
          </rPr>
          <t>Choisir dans la liste</t>
        </r>
      </text>
    </comment>
    <comment ref="F3" authorId="1" shapeId="0" xr:uid="{F1E51852-4E29-45D7-9036-940CDFA4F31B}">
      <text>
        <r>
          <rPr>
            <b/>
            <sz val="9"/>
            <color indexed="81"/>
            <rFont val="Tahoma"/>
            <family val="2"/>
          </rPr>
          <t>La somme des contributions doit couvrir le coût total du projet.</t>
        </r>
      </text>
    </comment>
    <comment ref="G3" authorId="1" shapeId="0" xr:uid="{A512D668-5BA0-4BC9-AC8A-1276D98F785A}">
      <text>
        <r>
          <rPr>
            <b/>
            <sz val="9"/>
            <color indexed="81"/>
            <rFont val="Tahoma"/>
            <family val="2"/>
          </rPr>
          <t xml:space="preserve">Choisir dans la liste. </t>
        </r>
      </text>
    </comment>
    <comment ref="I3" authorId="1"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I5" authorId="0" shapeId="0" xr:uid="{7C7A9AB0-C40E-4979-A789-B51CB0882A94}">
      <text>
        <r>
          <rPr>
            <b/>
            <sz val="9"/>
            <color indexed="81"/>
            <rFont val="Tahoma"/>
            <family val="2"/>
          </rPr>
          <t>Crédits d'impôts estimés liés aux dépenses admissibles du projet.</t>
        </r>
      </text>
    </comment>
    <comment ref="I14" authorId="2" shapeId="0" xr:uid="{A4D2CAD7-284D-4A74-928F-A84229EFFA8D}">
      <text>
        <r>
          <rPr>
            <b/>
            <sz val="9"/>
            <color indexed="81"/>
            <rFont val="Tahoma"/>
            <family val="2"/>
          </rPr>
          <t>Le total doit correspondre au montant de la cellule K35.</t>
        </r>
      </text>
    </comment>
    <comment ref="B25" authorId="1" shapeId="0" xr:uid="{9BAA3ECD-56EE-4879-8C76-8AC382C0ECB2}">
      <text>
        <r>
          <rPr>
            <b/>
            <sz val="9"/>
            <color indexed="81"/>
            <rFont val="Tahoma"/>
            <family val="2"/>
          </rPr>
          <t>La somme des dépenses totales et la somme des dépenses admissibles ne seront pas nécessairement équivalentes.</t>
        </r>
      </text>
    </comment>
    <comment ref="C27" authorId="1" shapeId="0" xr:uid="{73A63AEB-C039-4E0C-99E6-D0CC2BF48F54}">
      <text>
        <r>
          <rPr>
            <b/>
            <sz val="9"/>
            <color indexed="81"/>
            <rFont val="Tahoma"/>
            <family val="2"/>
          </rPr>
          <t>Se référer au tableau de dépenses Excel complémentaire "dépenses admissibles"</t>
        </r>
      </text>
    </comment>
    <comment ref="G27" authorId="1" shapeId="0" xr:uid="{47EEC2F4-5B8F-4D7E-9C2F-CB0F5D85E741}">
      <text>
        <r>
          <rPr>
            <b/>
            <sz val="9"/>
            <color indexed="81"/>
            <rFont val="Tahoma"/>
            <family val="2"/>
          </rPr>
          <t>Année-Mois-Jour</t>
        </r>
      </text>
    </comment>
    <comment ref="H27" authorId="1" shapeId="0" xr:uid="{D104E518-07F3-4187-8C85-38FD492C62A8}">
      <text>
        <r>
          <rPr>
            <b/>
            <sz val="9"/>
            <color indexed="81"/>
            <rFont val="Tahoma"/>
            <family val="2"/>
          </rPr>
          <t>Année-Mois-Jour</t>
        </r>
      </text>
    </comment>
    <comment ref="I27" authorId="1" shapeId="0" xr:uid="{62969951-0C6F-495D-AF9F-948D7C5BB1E2}">
      <text>
        <r>
          <rPr>
            <b/>
            <sz val="9"/>
            <color indexed="81"/>
            <rFont val="Tahoma"/>
            <family val="2"/>
          </rPr>
          <t>Sélectionner dans la liste.
Ajouter si autre.</t>
        </r>
      </text>
    </comment>
    <comment ref="I38" authorId="1" shapeId="0" xr:uid="{52A6CA1B-098A-475B-BD96-57EB027A30E9}">
      <text>
        <r>
          <rPr>
            <b/>
            <sz val="9"/>
            <color indexed="81"/>
            <rFont val="Tahoma"/>
            <family val="2"/>
          </rPr>
          <t>Ce montant doit correspondre au total des dépenses admissibles présentées dans le chiffrier Excel complémentaire « Dépenses admissibles ». Le cumul de l'aide financière respecte l’article 5.2 du Guide du requérant (max. 75 % en aide gouvernementale sur les dépenses admissibles d’un projet). Aucune dépense admissible inscrite dans le tableau Excel n’a été engagée avant la date de dépôt de la demande de subvention.</t>
        </r>
      </text>
    </comment>
    <comment ref="B41" authorId="3" shapeId="0" xr:uid="{E15D88C9-EF68-4822-AF24-34A234E8CA48}">
      <text>
        <r>
          <rPr>
            <b/>
            <sz val="9"/>
            <color indexed="81"/>
            <rFont val="Tahoma"/>
            <family val="2"/>
          </rPr>
          <t>Il est nécessaire de fournir un document démontrant la viabilité économique du projet avec la demande (présenter les principaux indicateurs de rendement financier).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 ref="C6" authorId="0" shapeId="0" xr:uid="{B87AAF7E-7520-4EB1-9EE6-903B66DFC02C}">
      <text>
        <r>
          <rPr>
            <b/>
            <sz val="9"/>
            <color indexed="81"/>
            <rFont val="Tahoma"/>
            <family val="2"/>
          </rPr>
          <t>Si impossible, justifiez à la partie « Justification et Commentaires »</t>
        </r>
      </text>
    </comment>
  </commentList>
</comments>
</file>

<file path=xl/sharedStrings.xml><?xml version="1.0" encoding="utf-8"?>
<sst xmlns="http://schemas.openxmlformats.org/spreadsheetml/2006/main" count="4497" uniqueCount="1703">
  <si>
    <t>Programme Innovation Bois</t>
  </si>
  <si>
    <t>Titre</t>
  </si>
  <si>
    <t>Monsieur</t>
  </si>
  <si>
    <t>Madame</t>
  </si>
  <si>
    <t>Requérant</t>
  </si>
  <si>
    <t>Numéro d’entreprise dans le Registre des entreprises du Québec (NEQ) :</t>
  </si>
  <si>
    <t>Code(s) SCIAN :</t>
  </si>
  <si>
    <t xml:space="preserve">Secteur d’activité : </t>
  </si>
  <si>
    <t>Adresse :</t>
  </si>
  <si>
    <t>Ville :</t>
  </si>
  <si>
    <t>Nom :</t>
  </si>
  <si>
    <t>Prénom :</t>
  </si>
  <si>
    <t>Titre ou fonction :</t>
  </si>
  <si>
    <t>Responsable administratif de la demande de subvention</t>
  </si>
  <si>
    <t>Nom de l'entreprise :</t>
  </si>
  <si>
    <t>Province</t>
  </si>
  <si>
    <t>Province :</t>
  </si>
  <si>
    <t>Courriel :</t>
  </si>
  <si>
    <t>Responsable technique du projet faisant l’objet de la demande de subvention</t>
  </si>
  <si>
    <t>Demande de subvention</t>
  </si>
  <si>
    <t>Titre du projet :</t>
  </si>
  <si>
    <t>Casier postal :</t>
  </si>
  <si>
    <t>Autres caractéristiques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</si>
  <si>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</si>
  <si>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</si>
  <si>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</si>
  <si>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</si>
  <si>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</si>
  <si>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</si>
  <si>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</si>
  <si>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</si>
  <si>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</si>
  <si>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</si>
  <si>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</si>
  <si>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</si>
  <si>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</si>
  <si>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</si>
  <si>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</si>
  <si>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</si>
  <si>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</si>
  <si>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</si>
  <si>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</si>
  <si>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</si>
  <si>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</si>
  <si>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</si>
  <si>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</si>
  <si>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</si>
  <si>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</si>
  <si>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</si>
  <si>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</si>
  <si>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</si>
  <si>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</si>
  <si>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</si>
  <si>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</si>
  <si>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</si>
  <si>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</si>
  <si>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</si>
  <si>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</si>
  <si>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</si>
  <si>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</si>
  <si>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</si>
  <si>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</si>
  <si>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</si>
  <si>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</si>
  <si>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</si>
  <si>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</si>
  <si>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</si>
  <si>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</si>
  <si>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</si>
  <si>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</si>
  <si>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</si>
  <si>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</si>
  <si>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</si>
  <si>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</si>
  <si>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</si>
  <si>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</si>
  <si>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</si>
  <si>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</si>
  <si>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</si>
  <si>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</si>
  <si>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</si>
  <si>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</si>
  <si>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</si>
  <si>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</si>
  <si>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</si>
  <si>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</si>
  <si>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</si>
  <si>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</si>
  <si>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</si>
  <si>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</si>
  <si>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</si>
  <si>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</si>
  <si>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</si>
  <si>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</si>
  <si>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</si>
  <si>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</si>
  <si>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</si>
  <si>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</si>
  <si>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</si>
  <si>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</si>
  <si>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</si>
  <si>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</si>
  <si>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</si>
  <si>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</si>
  <si>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</si>
  <si>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</si>
  <si>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</si>
  <si>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</si>
  <si>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</si>
  <si>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</si>
  <si>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</si>
  <si>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</si>
  <si>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</si>
  <si>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</si>
  <si>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</si>
  <si>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</si>
  <si>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</si>
  <si>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</si>
  <si>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</si>
  <si>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</si>
  <si>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</si>
  <si>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</si>
  <si>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</si>
  <si>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</si>
  <si>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</si>
  <si>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</si>
  <si>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</si>
  <si>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</si>
  <si>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</si>
  <si>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</si>
  <si>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</si>
  <si>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</si>
  <si>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</si>
  <si>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</si>
  <si>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</si>
  <si>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</si>
  <si>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</si>
  <si>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</si>
  <si>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</si>
  <si>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</si>
  <si>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</si>
  <si>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</si>
  <si>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</si>
  <si>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</si>
  <si>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</si>
  <si>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</si>
  <si>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</si>
  <si>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</si>
  <si>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</si>
  <si>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</si>
  <si>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</si>
  <si>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</si>
  <si>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</si>
  <si>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</si>
  <si>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</si>
  <si>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</si>
  <si>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</si>
  <si>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</si>
  <si>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</si>
  <si>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</si>
  <si>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</si>
  <si>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</si>
  <si>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</si>
  <si>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</si>
  <si>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</si>
  <si>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</si>
  <si>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</si>
  <si>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</si>
  <si>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</si>
  <si>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</si>
  <si>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</si>
  <si>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</si>
  <si>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</si>
  <si>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</si>
  <si>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</si>
  <si>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</si>
  <si>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</si>
  <si>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</si>
  <si>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</si>
  <si>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</si>
  <si>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</si>
  <si>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</si>
  <si>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</si>
  <si>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</si>
  <si>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</si>
  <si>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</si>
  <si>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</si>
  <si>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</si>
  <si>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</si>
  <si>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</si>
  <si>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</si>
  <si>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</si>
  <si>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</si>
  <si>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</si>
  <si>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</si>
  <si>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</si>
  <si>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</si>
  <si>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</si>
  <si>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</si>
  <si>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</si>
  <si>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</si>
  <si>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</si>
  <si>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</si>
  <si>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</si>
  <si>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</si>
  <si>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</si>
  <si>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</si>
  <si>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</si>
  <si>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</si>
  <si>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</si>
  <si>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</si>
  <si>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</si>
  <si>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</si>
  <si>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</si>
  <si>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</si>
  <si>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</si>
  <si>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</si>
  <si>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</si>
  <si>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</si>
  <si>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</si>
  <si>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</si>
  <si>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</si>
  <si>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</si>
  <si>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</si>
  <si>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</si>
  <si>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</si>
  <si>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</si>
  <si>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</si>
  <si>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</si>
  <si>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</si>
  <si>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</si>
  <si>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</si>
  <si>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</si>
  <si>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</si>
  <si>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</si>
  <si>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</si>
  <si>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</si>
  <si>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</si>
  <si>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</si>
  <si>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</si>
  <si>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</si>
  <si>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</si>
  <si>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</si>
  <si>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</si>
  <si>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</si>
  <si>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</si>
  <si>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</si>
  <si>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</si>
  <si>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</si>
  <si>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</si>
  <si>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</si>
  <si>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</si>
  <si>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</si>
  <si>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</si>
  <si>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</si>
  <si>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</si>
  <si>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</si>
  <si>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</si>
  <si>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</si>
  <si>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</si>
  <si>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</si>
  <si>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</si>
  <si>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</si>
  <si>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</si>
  <si>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</si>
  <si>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</si>
  <si>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</si>
  <si>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</si>
  <si>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</si>
  <si>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</si>
  <si>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</si>
  <si>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</si>
  <si>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</si>
  <si>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</si>
  <si>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</si>
  <si>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</si>
  <si>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</si>
  <si>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</si>
  <si>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</si>
  <si>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</si>
  <si>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</si>
  <si>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</si>
  <si>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</si>
  <si>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</si>
  <si>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</si>
  <si>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</si>
  <si>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</si>
  <si>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</si>
  <si>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</si>
  <si>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</si>
  <si>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</si>
  <si>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</si>
  <si>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</si>
  <si>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</si>
  <si>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</si>
  <si>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</si>
  <si>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</si>
  <si>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</si>
  <si>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</si>
  <si>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</si>
  <si>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</si>
  <si>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</si>
  <si>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</si>
  <si>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</si>
  <si>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</si>
  <si>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</si>
  <si>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</si>
  <si>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</si>
  <si>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</si>
  <si>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</si>
  <si>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</si>
  <si>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</si>
  <si>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</si>
  <si>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</si>
  <si>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</si>
  <si>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</si>
  <si>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</si>
  <si>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</si>
  <si>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</si>
  <si>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</si>
  <si>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</si>
  <si>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</si>
  <si>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</si>
  <si>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</si>
  <si>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</si>
  <si>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</si>
  <si>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</si>
  <si>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</si>
  <si>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</si>
  <si>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</si>
  <si>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</si>
  <si>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</si>
  <si>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</si>
  <si>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</si>
  <si>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</si>
  <si>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</si>
  <si>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</si>
  <si>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</si>
  <si>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</si>
  <si>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</si>
  <si>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</si>
  <si>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</si>
  <si>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</si>
  <si>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</si>
  <si>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</si>
  <si>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</si>
  <si>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</si>
  <si>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</si>
  <si>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</si>
  <si>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</si>
  <si>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</si>
  <si>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</si>
  <si>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</si>
  <si>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</si>
  <si>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</si>
  <si>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</si>
  <si>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</si>
  <si>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</si>
  <si>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</si>
  <si>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</si>
  <si>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</si>
  <si>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</si>
  <si>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</si>
  <si>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</si>
  <si>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</si>
  <si>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</si>
  <si>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</si>
  <si>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</si>
  <si>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</si>
  <si>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</si>
  <si>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</si>
  <si>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</si>
  <si>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</si>
  <si>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</si>
  <si>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</si>
  <si>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</si>
  <si>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</si>
  <si>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</si>
  <si>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</si>
  <si>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</si>
  <si>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</si>
  <si>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</si>
  <si>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</si>
  <si>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</si>
  <si>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</si>
  <si>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</si>
  <si>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</si>
  <si>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</si>
  <si>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</si>
  <si>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</si>
  <si>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</si>
  <si>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</si>
  <si>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</si>
  <si>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</si>
  <si>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</si>
  <si>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</si>
  <si>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</si>
  <si>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</si>
  <si>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</si>
  <si>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</si>
  <si>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</si>
  <si>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</si>
  <si>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</si>
  <si>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</si>
  <si>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</si>
  <si>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</si>
  <si>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</si>
  <si>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</si>
  <si>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</si>
  <si>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</si>
  <si>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</si>
  <si>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</si>
  <si>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</si>
  <si>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</si>
  <si>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</si>
  <si>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</si>
  <si>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</si>
  <si>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</si>
  <si>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</si>
  <si>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</si>
  <si>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</si>
  <si>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</si>
  <si>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</si>
  <si>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</si>
  <si>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</si>
  <si>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</si>
  <si>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</si>
  <si>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</si>
  <si>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</si>
  <si>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</si>
  <si>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</si>
  <si>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</si>
  <si>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</si>
  <si>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</si>
  <si>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</si>
  <si>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</si>
  <si>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</si>
  <si>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</si>
  <si>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</si>
  <si>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</si>
  <si>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</si>
  <si>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</si>
  <si>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</si>
  <si>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</si>
  <si>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</si>
  <si>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</si>
  <si>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</si>
  <si>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</si>
  <si>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</si>
  <si>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</si>
  <si>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</si>
  <si>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</si>
  <si>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</si>
  <si>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</si>
  <si>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</si>
  <si>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</si>
  <si>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</si>
  <si>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</si>
  <si>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</si>
  <si>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</si>
  <si>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</si>
  <si>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</si>
  <si>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</si>
  <si>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</si>
  <si>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</si>
  <si>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</si>
  <si>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</si>
  <si>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</si>
  <si>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</si>
  <si>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</si>
  <si>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</si>
  <si>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</si>
  <si>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</si>
  <si>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</si>
  <si>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</si>
  <si>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</si>
  <si>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</si>
  <si>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</si>
  <si>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</si>
  <si>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</si>
  <si>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</si>
  <si>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</si>
  <si>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</si>
  <si>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</si>
  <si>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</si>
  <si>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</si>
  <si>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</si>
  <si>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</si>
  <si>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</si>
  <si>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</si>
  <si>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</si>
  <si>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</si>
  <si>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</si>
  <si>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</si>
  <si>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</si>
  <si>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</si>
  <si>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</si>
  <si>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</si>
  <si>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</si>
  <si>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</si>
  <si>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</si>
  <si>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</si>
  <si>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</si>
  <si>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</si>
  <si>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</si>
  <si>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</si>
  <si>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</si>
  <si>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</si>
  <si>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</si>
  <si>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</si>
  <si>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</si>
  <si>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</si>
  <si>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</si>
  <si>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</si>
  <si>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</si>
  <si>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</si>
  <si>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</si>
  <si>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</si>
  <si>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</si>
  <si>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</si>
  <si>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</si>
  <si>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</si>
  <si>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</si>
  <si>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</si>
  <si>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</si>
  <si>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</si>
  <si>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</si>
  <si>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</si>
  <si>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</si>
  <si>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</si>
  <si>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</si>
  <si>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</si>
  <si>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</si>
  <si>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</si>
  <si>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</si>
  <si>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</si>
  <si>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</si>
  <si>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</si>
  <si>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</si>
  <si>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</si>
  <si>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</si>
  <si>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</si>
  <si>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</si>
  <si>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</si>
  <si>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</si>
  <si>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</si>
  <si>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</si>
  <si>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</si>
  <si>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</si>
  <si>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</si>
  <si>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</si>
  <si>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</si>
  <si>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</si>
  <si>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</si>
  <si>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</si>
  <si>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</si>
  <si>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</si>
  <si>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</si>
  <si>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</si>
  <si>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</si>
  <si>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</si>
  <si>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</si>
  <si>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</si>
  <si>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</si>
  <si>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</si>
  <si>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</si>
  <si>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</si>
  <si>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</si>
  <si>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</si>
  <si>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</si>
  <si>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</si>
  <si>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</si>
  <si>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</si>
  <si>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</si>
  <si>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</si>
  <si>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</si>
  <si>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</si>
  <si>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</si>
  <si>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</si>
  <si>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</si>
  <si>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</si>
  <si>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</si>
  <si>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</si>
  <si>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</si>
  <si>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</si>
  <si>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</si>
  <si>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</si>
  <si>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</si>
  <si>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</si>
  <si>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</si>
  <si>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</si>
  <si>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</si>
  <si>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</si>
  <si>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</si>
  <si>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</si>
  <si>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</si>
  <si>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</si>
  <si>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</si>
  <si>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</si>
  <si>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</si>
  <si>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</si>
  <si>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</si>
  <si>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</si>
  <si>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</si>
  <si>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</si>
  <si>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</si>
  <si>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</si>
  <si>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</si>
  <si>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</si>
  <si>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</si>
  <si>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</si>
  <si>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</si>
  <si>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</si>
  <si>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</si>
  <si>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</si>
  <si>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</si>
  <si>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</si>
  <si>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</si>
  <si>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</si>
  <si>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</si>
  <si>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</si>
  <si>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</si>
  <si>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</si>
  <si>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</si>
  <si>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</si>
  <si>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</si>
  <si>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</si>
  <si>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</si>
  <si>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</si>
  <si>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</si>
  <si>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</si>
  <si>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</si>
  <si>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</si>
  <si>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</si>
  <si>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</si>
  <si>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</si>
  <si>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</si>
  <si>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</si>
  <si>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</si>
  <si>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</si>
  <si>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</si>
  <si>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</si>
  <si>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</si>
  <si>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</si>
  <si>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</si>
  <si>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</si>
  <si>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</si>
  <si>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</si>
  <si>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</si>
  <si>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</si>
  <si>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</si>
  <si>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</si>
  <si>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</si>
  <si>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</si>
  <si>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</si>
  <si>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</si>
  <si>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</si>
  <si>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</si>
  <si>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</si>
  <si>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</si>
  <si>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</si>
  <si>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</si>
  <si>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</si>
  <si>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</si>
  <si>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</si>
  <si>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</si>
  <si>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</si>
  <si>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</si>
  <si>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</si>
  <si>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</si>
  <si>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</si>
  <si>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</si>
  <si>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</si>
  <si>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</si>
  <si>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</si>
  <si>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</si>
  <si>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</si>
  <si>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</si>
  <si>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</si>
  <si>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</si>
  <si>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</si>
  <si>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</si>
  <si>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</si>
  <si>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</si>
  <si>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</si>
  <si>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</si>
  <si>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</si>
  <si>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</si>
  <si>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</si>
  <si>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</si>
  <si>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</si>
  <si>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</si>
  <si>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</si>
  <si>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</si>
  <si>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</si>
  <si>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</si>
  <si>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</si>
  <si>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</si>
  <si>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</si>
  <si>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</si>
  <si>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</si>
  <si>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</si>
  <si>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</si>
  <si>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</si>
  <si>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</si>
  <si>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</si>
  <si>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</si>
  <si>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</si>
  <si>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</si>
  <si>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</si>
  <si>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</si>
  <si>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</si>
  <si>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</si>
  <si>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</si>
  <si>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</si>
  <si>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</si>
  <si>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</si>
  <si>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</si>
  <si>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</si>
  <si>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</si>
  <si>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</si>
  <si>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</si>
  <si>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</si>
  <si>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</si>
  <si>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</si>
  <si>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</si>
  <si>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</si>
  <si>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</si>
  <si>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</si>
  <si>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</si>
  <si>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</si>
  <si>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</si>
  <si>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</si>
  <si>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</si>
  <si>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</si>
  <si>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</si>
  <si>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</si>
  <si>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</si>
  <si>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</si>
  <si>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</si>
  <si>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</si>
  <si>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</si>
  <si>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</si>
  <si>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</si>
  <si>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</si>
  <si>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</si>
  <si>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</si>
  <si>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</si>
  <si>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</si>
  <si>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</si>
  <si>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</si>
  <si>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</si>
  <si>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</si>
  <si>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</si>
  <si>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</si>
  <si>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</si>
  <si>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</si>
  <si>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</si>
  <si>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</si>
  <si>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</si>
  <si>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</si>
  <si>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</si>
  <si>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</si>
  <si>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</si>
  <si>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</si>
  <si>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</si>
  <si>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</si>
  <si>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</si>
  <si>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</si>
  <si>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</si>
  <si>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</si>
  <si>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</si>
  <si>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</si>
  <si>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</si>
  <si>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</si>
  <si>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</si>
  <si>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</si>
  <si>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</si>
  <si>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</si>
  <si>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</si>
  <si>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</si>
  <si>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</si>
  <si>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</si>
  <si>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</si>
  <si>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</si>
  <si>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</si>
  <si>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</si>
  <si>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</si>
  <si>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</si>
  <si>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</si>
  <si>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</si>
  <si>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</si>
  <si>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</si>
  <si>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</si>
  <si>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</si>
  <si>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</si>
  <si>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</si>
  <si>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</si>
  <si>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</si>
  <si>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</si>
  <si>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</si>
  <si>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</si>
  <si>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</si>
  <si>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</si>
  <si>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</si>
  <si>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</si>
  <si>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</si>
  <si>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</si>
  <si>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</si>
  <si>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</si>
  <si>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</si>
  <si>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</si>
  <si>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</si>
  <si>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</si>
  <si>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</si>
  <si>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</si>
  <si>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</si>
  <si>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</si>
  <si>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</si>
  <si>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</si>
  <si>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</si>
  <si>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</si>
  <si>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</si>
  <si>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</si>
  <si>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</si>
  <si>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</si>
  <si>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</si>
  <si>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</si>
  <si>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</si>
  <si>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</si>
  <si>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</si>
  <si>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</si>
  <si>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</si>
  <si>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</si>
  <si>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</si>
  <si>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</si>
  <si>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</si>
  <si>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</si>
  <si>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</si>
  <si>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</si>
  <si>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</si>
  <si>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</si>
  <si>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</si>
  <si>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</si>
  <si>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</si>
  <si>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</si>
  <si>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</si>
  <si>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</si>
  <si>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</si>
  <si>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</si>
  <si>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</si>
  <si>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</si>
  <si>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</si>
  <si>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</si>
  <si>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</si>
  <si>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</si>
  <si>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</si>
  <si>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</si>
  <si>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</si>
  <si>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</si>
  <si>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</si>
  <si>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</si>
  <si>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</si>
  <si>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</si>
  <si>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</si>
  <si>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</si>
  <si>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</si>
  <si>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</si>
  <si>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</si>
  <si>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</si>
  <si>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</si>
  <si>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</si>
  <si>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</si>
  <si>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</si>
  <si>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</si>
  <si>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</si>
  <si>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</si>
  <si>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</si>
  <si>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</si>
  <si>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</si>
  <si>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</si>
  <si>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</si>
  <si>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</si>
  <si>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</si>
  <si>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</si>
  <si>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</si>
  <si>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</si>
  <si>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</si>
  <si>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</si>
  <si>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</si>
  <si>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</si>
  <si>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</si>
  <si>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</si>
  <si>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</si>
  <si>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</si>
  <si>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</si>
  <si>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</si>
  <si>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</si>
  <si>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</si>
  <si>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</si>
  <si>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</si>
  <si>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</si>
  <si>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</si>
  <si>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</si>
  <si>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Sainte-Victoire-de-Sorel</t>
  </si>
  <si>
    <t>Saint-Fabien</t>
  </si>
  <si>
    <t>Saint-Fabien-de-Panet</t>
  </si>
  <si>
    <t>Saint-Félicien</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</si>
  <si>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</si>
  <si>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</si>
  <si>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</si>
  <si>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</si>
  <si>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</si>
  <si>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</si>
  <si>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</si>
  <si>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</si>
  <si>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</si>
  <si>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</si>
  <si>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</si>
  <si>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</si>
  <si>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</si>
  <si>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</si>
  <si>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</si>
  <si>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</si>
  <si>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</si>
  <si>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</si>
  <si>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</si>
  <si>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</si>
  <si>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</si>
  <si>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</si>
  <si>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</si>
  <si>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</si>
  <si>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</si>
  <si>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</si>
  <si>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</si>
  <si>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</si>
  <si>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</si>
  <si>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</si>
  <si>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</si>
  <si>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</si>
  <si>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</si>
  <si>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</si>
  <si>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</si>
  <si>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</si>
  <si>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</si>
  <si>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</si>
  <si>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</si>
  <si>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</si>
  <si>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</si>
  <si>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</si>
  <si>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</si>
  <si>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</si>
  <si>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</si>
  <si>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</si>
  <si>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</si>
  <si>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</si>
  <si>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</si>
  <si>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</si>
  <si>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</si>
  <si>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</si>
  <si>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</si>
  <si>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</si>
  <si>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</si>
  <si>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</si>
  <si>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</si>
  <si>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</si>
  <si>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</si>
  <si>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</si>
  <si>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</si>
  <si>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</si>
  <si>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</si>
  <si>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</si>
  <si>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</si>
  <si>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</si>
  <si>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</si>
  <si>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</si>
  <si>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</si>
  <si>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</si>
  <si>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</si>
  <si>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</si>
  <si>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</si>
  <si>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</si>
  <si>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</si>
  <si>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</si>
  <si>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</si>
  <si>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</si>
  <si>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</si>
  <si>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</si>
  <si>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</si>
  <si>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</si>
  <si>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</si>
  <si>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</si>
  <si>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</si>
  <si>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</si>
  <si>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</si>
  <si>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</si>
  <si>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</si>
  <si>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</si>
  <si>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</si>
  <si>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</si>
  <si>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</si>
  <si>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</si>
  <si>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</si>
  <si>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</si>
  <si>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</si>
  <si>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</si>
  <si>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</si>
  <si>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</si>
  <si>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</si>
  <si>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</si>
  <si>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</si>
  <si>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</si>
  <si>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</si>
  <si>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</si>
  <si>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</si>
  <si>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</si>
  <si>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</si>
  <si>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</si>
  <si>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</si>
  <si>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</si>
  <si>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</si>
  <si>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</si>
  <si>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</si>
  <si>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</si>
  <si>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</si>
  <si>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</si>
  <si>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</si>
  <si>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</si>
  <si>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</si>
  <si>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</si>
  <si>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</si>
  <si>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</si>
  <si>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</si>
  <si>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</si>
  <si>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</si>
  <si>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</si>
  <si>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</si>
  <si>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</si>
  <si>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</si>
  <si>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</si>
  <si>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</si>
  <si>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</si>
  <si>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</si>
  <si>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</si>
  <si>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</si>
  <si>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</si>
  <si>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</si>
  <si>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</si>
  <si>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</si>
  <si>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</si>
  <si>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</si>
  <si>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</si>
  <si>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</si>
  <si>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</si>
  <si>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</si>
  <si>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</si>
  <si>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</si>
  <si>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</si>
  <si>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</si>
  <si>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</si>
  <si>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</si>
  <si>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</si>
  <si>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</si>
  <si>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</si>
  <si>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</si>
  <si>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</si>
  <si>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</si>
  <si>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</si>
  <si>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</si>
  <si>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</si>
  <si>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</si>
  <si>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</si>
  <si>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</si>
  <si>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</si>
  <si>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</si>
  <si>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</si>
  <si>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</si>
  <si>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</si>
  <si>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</si>
  <si>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</si>
  <si>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</si>
  <si>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</si>
  <si>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</si>
  <si>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</si>
  <si>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</si>
  <si>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</si>
  <si>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</si>
  <si>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</si>
  <si>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</si>
  <si>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</si>
  <si>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</si>
  <si>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</si>
  <si>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</si>
  <si>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</si>
  <si>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</si>
  <si>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</si>
  <si>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</si>
  <si>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</si>
  <si>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</si>
  <si>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</si>
  <si>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</si>
  <si>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</si>
  <si>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</si>
  <si>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</si>
  <si>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</si>
  <si>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</si>
  <si>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</si>
  <si>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</si>
  <si>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</si>
  <si>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</si>
  <si>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</si>
  <si>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</si>
  <si>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</si>
  <si>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</si>
  <si>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</si>
  <si>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</si>
  <si>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</si>
  <si>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</si>
  <si>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</si>
  <si>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</si>
  <si>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</si>
  <si>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</si>
  <si>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</si>
  <si>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</si>
  <si>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</si>
  <si>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</si>
  <si>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</si>
  <si>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</si>
  <si>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</si>
  <si>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</si>
  <si>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</si>
  <si>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</si>
  <si>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</si>
  <si>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</si>
  <si>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</si>
  <si>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</si>
  <si>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</si>
  <si>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</si>
  <si>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</si>
  <si>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</si>
  <si>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</si>
  <si>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</si>
  <si>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</si>
  <si>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</si>
  <si>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</si>
  <si>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</si>
  <si>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</si>
  <si>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</si>
  <si>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</si>
  <si>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</si>
  <si>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</si>
  <si>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</si>
  <si>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</si>
  <si>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</si>
  <si>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</si>
  <si>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</si>
  <si>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</si>
  <si>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</si>
  <si>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</si>
  <si>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</si>
  <si>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</si>
  <si>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</si>
  <si>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</si>
  <si>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</si>
  <si>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</si>
  <si>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</si>
  <si>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</si>
  <si>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</si>
  <si>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</si>
  <si>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</si>
  <si>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</si>
  <si>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</si>
  <si>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</si>
  <si>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</si>
  <si>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</si>
  <si>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</si>
  <si>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</si>
  <si>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</si>
  <si>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</si>
  <si>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</si>
  <si>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</si>
  <si>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</si>
  <si>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</si>
  <si>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</si>
  <si>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</si>
  <si>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</si>
  <si>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</si>
  <si>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</si>
  <si>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</si>
  <si>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</si>
  <si>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</si>
  <si>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</si>
  <si>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</si>
  <si>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</si>
  <si>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</si>
  <si>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</si>
  <si>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</si>
  <si>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</si>
  <si>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</si>
  <si>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</si>
  <si>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</si>
  <si>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</si>
  <si>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</si>
  <si>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</si>
  <si>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</si>
  <si>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</si>
  <si>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</si>
  <si>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</si>
  <si>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</si>
  <si>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</si>
  <si>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</si>
  <si>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</si>
  <si>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</si>
  <si>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</si>
  <si>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</si>
  <si>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</si>
  <si>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</si>
  <si>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</si>
  <si>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</si>
  <si>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</si>
  <si>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</si>
  <si>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</si>
  <si>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</si>
  <si>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</si>
  <si>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</si>
  <si>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</si>
  <si>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</si>
  <si>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</si>
  <si>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</si>
  <si>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</si>
  <si>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</si>
  <si>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Wickham</t>
  </si>
  <si>
    <t>Windsor</t>
  </si>
  <si>
    <t>Winneway</t>
  </si>
  <si>
    <t>Wôlinak</t>
  </si>
  <si>
    <t>Wotton</t>
  </si>
  <si>
    <t>Yamachiche</t>
  </si>
  <si>
    <t>Yamaska</t>
  </si>
  <si>
    <t>Municipalité</t>
  </si>
  <si>
    <t>Version du formulaire</t>
  </si>
  <si>
    <t>Date * :</t>
  </si>
  <si>
    <t xml:space="preserve">IMPORTANT : Assurez-vous d’être précis et concis lors de la préparation de votre demande. </t>
  </si>
  <si>
    <t>Alberta</t>
  </si>
  <si>
    <t>Colombie-Britannique</t>
  </si>
  <si>
    <t>Île-du-Prince-Édouard</t>
  </si>
  <si>
    <t>Manitoba</t>
  </si>
  <si>
    <t>Nouveau-Brunswick</t>
  </si>
  <si>
    <t>Nouvelle-Écosse</t>
  </si>
  <si>
    <t>Nunavut</t>
  </si>
  <si>
    <t>Ontario</t>
  </si>
  <si>
    <t>Saskatchewan</t>
  </si>
  <si>
    <t>Terre-Neuve et Labrador</t>
  </si>
  <si>
    <t>Territoires du Nord-Ouest</t>
  </si>
  <si>
    <t>Yukon</t>
  </si>
  <si>
    <t>Poste :</t>
  </si>
  <si>
    <t>scian</t>
  </si>
  <si>
    <t>descscian</t>
  </si>
  <si>
    <t>111419</t>
  </si>
  <si>
    <t>Autres cultures vivrières en serre</t>
  </si>
  <si>
    <t>113</t>
  </si>
  <si>
    <t>Foresterie et exploitation forestière</t>
  </si>
  <si>
    <t>115310</t>
  </si>
  <si>
    <t>Activités de soutien à la foresterie</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</si>
  <si>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</si>
  <si>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</si>
  <si>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</si>
  <si>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</si>
  <si>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</si>
  <si>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</si>
  <si>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</si>
  <si>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</si>
  <si>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</si>
  <si>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</si>
  <si>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</si>
  <si>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</si>
  <si>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</si>
  <si>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</si>
  <si>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</si>
  <si>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</si>
  <si>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</si>
  <si>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</si>
  <si>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</si>
  <si>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</si>
  <si>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</si>
  <si>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</si>
  <si>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Secteur de la Fabrication du papier</t>
  </si>
  <si>
    <t>3231</t>
  </si>
  <si>
    <t>Impression et activités connexes de soutien</t>
  </si>
  <si>
    <t>325410</t>
  </si>
  <si>
    <t>Fabrication de produits pharmaceutiques et de médicaments</t>
  </si>
  <si>
    <t>337</t>
  </si>
  <si>
    <t>Fabrication de meubles et de produits connexes</t>
  </si>
  <si>
    <t>scian ordre alpha.</t>
  </si>
  <si>
    <t>Courriel du requérant :</t>
  </si>
  <si>
    <t>Description du requérant</t>
  </si>
  <si>
    <t>Créés (anticipés) :</t>
  </si>
  <si>
    <t xml:space="preserve">Nom légal : </t>
  </si>
  <si>
    <t xml:space="preserve">Nom d'exploitation : </t>
  </si>
  <si>
    <t>Volet</t>
  </si>
  <si>
    <t>Projet d'investissement</t>
  </si>
  <si>
    <t>A2 - Mise en service d’usines pilotes ou d’usines de démonstration de transformation du bois</t>
  </si>
  <si>
    <t>Études visant la réalisation de projets d’investissement</t>
  </si>
  <si>
    <t>B1 - Études de préfaisabilité</t>
  </si>
  <si>
    <t>B2 - Études de faisabilité</t>
  </si>
  <si>
    <t>B3 - Études de marché liées à des produits innovants</t>
  </si>
  <si>
    <t>B4 - Réalisation d’un plan d’affaires</t>
  </si>
  <si>
    <t>B6 - Recherche appliquée et développement de produits, de procédés, de technologies et de systèmes destinés à l’industrie des produits forestiers</t>
  </si>
  <si>
    <t>Description du projet</t>
  </si>
  <si>
    <t>A - Projet d’investissement :</t>
  </si>
  <si>
    <t>Présentation du projet :</t>
  </si>
  <si>
    <t>Liste des objectifs du projet :</t>
  </si>
  <si>
    <t>Durée du projet et calendrier des principales étapes</t>
  </si>
  <si>
    <t>Date de début  :</t>
  </si>
  <si>
    <t>Date de fin  :</t>
  </si>
  <si>
    <t>Date de mise en service  :</t>
  </si>
  <si>
    <t>Étape de réalisation</t>
  </si>
  <si>
    <t>Livrables</t>
  </si>
  <si>
    <t>Construction</t>
  </si>
  <si>
    <t>Rapport d’étape</t>
  </si>
  <si>
    <t>Prototype</t>
  </si>
  <si>
    <t>Risques</t>
  </si>
  <si>
    <t>Techniques</t>
  </si>
  <si>
    <t>Financiers</t>
  </si>
  <si>
    <t>Commercial</t>
  </si>
  <si>
    <t>Réglementaire</t>
  </si>
  <si>
    <t>Social</t>
  </si>
  <si>
    <t>Environnemental</t>
  </si>
  <si>
    <t>Légal</t>
  </si>
  <si>
    <t>Acceptabilité</t>
  </si>
  <si>
    <t>Nom du produit :</t>
  </si>
  <si>
    <t xml:space="preserve">Capacité de production annuelle : </t>
  </si>
  <si>
    <t>Heures travaillées :</t>
  </si>
  <si>
    <t>Année :</t>
  </si>
  <si>
    <t>Productivité du travail ( $ / heure ) :</t>
  </si>
  <si>
    <t>BAIIA ($) :</t>
  </si>
  <si>
    <t>BAIIA annuel  ($) :</t>
  </si>
  <si>
    <t xml:space="preserve">Sommaire des permis et des approbations nécessaires </t>
  </si>
  <si>
    <t>État de la situation :</t>
  </si>
  <si>
    <t>Quelles sont les normes auxquelles le produit devra se conformer?</t>
  </si>
  <si>
    <t>Niveau de participation</t>
  </si>
  <si>
    <t>Faible</t>
  </si>
  <si>
    <t>Moyen</t>
  </si>
  <si>
    <t>Élevé</t>
  </si>
  <si>
    <t>Membre de l'équipe</t>
  </si>
  <si>
    <t>Responsabilité dans le cadre du projet d’investissement</t>
  </si>
  <si>
    <t>Formation</t>
  </si>
  <si>
    <t>Équipe du requérant</t>
  </si>
  <si>
    <t>Partenaires</t>
  </si>
  <si>
    <t>Participation au projet</t>
  </si>
  <si>
    <t>Contact</t>
  </si>
  <si>
    <t>Entreprise</t>
  </si>
  <si>
    <t>Partenaire financier</t>
  </si>
  <si>
    <t>Type de contribution</t>
  </si>
  <si>
    <t>Statut de la contribution</t>
  </si>
  <si>
    <t>Versée</t>
  </si>
  <si>
    <t>Confirmée</t>
  </si>
  <si>
    <t>En cours de traitement </t>
  </si>
  <si>
    <t>Prêt</t>
  </si>
  <si>
    <t>Subvention </t>
  </si>
  <si>
    <t>Étapes</t>
  </si>
  <si>
    <t>Dépenses admissibles</t>
  </si>
  <si>
    <t>Description des dépenses</t>
  </si>
  <si>
    <t>Efforts fournis</t>
  </si>
  <si>
    <t>Matériaux</t>
  </si>
  <si>
    <t>Salaires</t>
  </si>
  <si>
    <t>Description des
dépenses</t>
  </si>
  <si>
    <t>Documents à annexer</t>
  </si>
  <si>
    <t>Réponse</t>
  </si>
  <si>
    <t>Oui</t>
  </si>
  <si>
    <t>Non</t>
  </si>
  <si>
    <t>Documents obligatoires</t>
  </si>
  <si>
    <t>Fichier Excel des dépenses admissibles du projet (disponible sur le site Web)</t>
  </si>
  <si>
    <t>Sommaire des permis et des approbations exigés en relation avec le projet</t>
  </si>
  <si>
    <t>Engagements du requérant</t>
  </si>
  <si>
    <t>Présence</t>
  </si>
  <si>
    <t xml:space="preserve">Signature : </t>
  </si>
  <si>
    <t xml:space="preserve">Titre : </t>
  </si>
  <si>
    <t>Date :</t>
  </si>
  <si>
    <t>Tout document à l’appui de votre demande de subvention peut être joint en annexe, de même que toute information permettant de compléter ou de préciser les données apparaissant dans l’une ou l’autre des sections précédentes.</t>
  </si>
  <si>
    <t>Capacité de production annuelle de l'usine</t>
  </si>
  <si>
    <t>Productivité du travail de l'usine</t>
  </si>
  <si>
    <t>Actuels / consolidés :</t>
  </si>
  <si>
    <t>Le requérant n’est pas inscrit au Registre des entreprises non admissibles aux contrats publics (RENA), ni ses sous-traitants.</t>
  </si>
  <si>
    <t>Je confirme avoir les autorisations nécessaires pour faire affaire avec le MRNF aux fins de cette demande (joindre la résolution du conseil d’administration et les autorisations de délégation pertinentes)</t>
  </si>
  <si>
    <t>Crédits d'impôt estimés</t>
  </si>
  <si>
    <t>Code postal :</t>
  </si>
  <si>
    <t>Veuillez remplir chaque section dans un français de qualité. Si une section ne s’applique pas à votre projet, il suffit d’indiquer « Sans objet ». Des instructions ont été ajoutées pour faciliter la compréhension de certaines sections du document.</t>
  </si>
  <si>
    <t>Présence/absence</t>
  </si>
  <si>
    <t>annee début</t>
  </si>
  <si>
    <t>mois début</t>
  </si>
  <si>
    <t>Jour début</t>
  </si>
  <si>
    <t>Nature</t>
  </si>
  <si>
    <t>Espèces ($)</t>
  </si>
  <si>
    <t>Sans objet</t>
  </si>
  <si>
    <t>annee fin</t>
  </si>
  <si>
    <t>mois fin</t>
  </si>
  <si>
    <t>Jour fin</t>
  </si>
  <si>
    <t>s.o.</t>
  </si>
  <si>
    <t>Volet 1 - Innovation</t>
  </si>
  <si>
    <t xml:space="preserve">                          Total Projet →</t>
  </si>
  <si>
    <t>Total dépenses admissibles →</t>
  </si>
  <si>
    <t xml:space="preserve">                         Total ² →                 </t>
  </si>
  <si>
    <t>Date de début</t>
  </si>
  <si>
    <t>Date de fin</t>
  </si>
  <si>
    <t>Le requérant n'a pas fait défaut de respecter ses obligations après avoir été dûment mis en demeure en lien avec l’attribution d’une aide financière antérieure par un ministère ou un organisme du gouvernement du Québec.</t>
  </si>
  <si>
    <t>Justifications et Commentaires</t>
  </si>
  <si>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"Dépenses admissibles".</t>
    </r>
  </si>
  <si>
    <r>
      <t>Je, _____________________________________ , certifie q</t>
    </r>
    <r>
      <rPr>
        <sz val="9"/>
        <rFont val="Arial"/>
        <family val="2"/>
      </rPr>
      <t>ue t</t>
    </r>
    <r>
      <rPr>
        <sz val="9"/>
        <color theme="1"/>
        <rFont val="Arial"/>
        <family val="2"/>
      </rPr>
      <t>ous les renseignements fournis dans ce formulaire, ainsi que tous ceux qui figurent dans les autres documents transmis, sont complets et exacts.</t>
    </r>
  </si>
  <si>
    <t>Étude ingénierie préliminaire</t>
  </si>
  <si>
    <t>Étude ingénierie final</t>
  </si>
  <si>
    <t>Rapport final</t>
  </si>
  <si>
    <r>
      <rPr>
        <sz val="11"/>
        <rFont val="Calibri"/>
        <family val="2"/>
        <scheme val="minor"/>
      </rPr>
      <t xml:space="preserve">* VEUILLEZ VOUS ASSURER D’AVOIR EN MAIN LA DERNIÈRE VERSION DE CE FORMULAIRE, DISPONIBLE SUR </t>
    </r>
    <r>
      <rPr>
        <u/>
        <sz val="11"/>
        <color theme="10"/>
        <rFont val="Calibri"/>
        <family val="2"/>
        <scheme val="minor"/>
      </rPr>
      <t>LE SITE WEB</t>
    </r>
    <r>
      <rPr>
        <sz val="11"/>
        <rFont val="Calibri"/>
        <family val="2"/>
        <scheme val="minor"/>
      </rPr>
      <t xml:space="preserve"> DU MINISTÈRE DES RESSOURCES NATURELLES ET DES FORÊTS.</t>
    </r>
  </si>
  <si>
    <t>Financement dépenses admissibles</t>
  </si>
  <si>
    <t xml:space="preserve">Financement </t>
  </si>
  <si>
    <t xml:space="preserve"> Financement ($) ¹</t>
  </si>
  <si>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</si>
  <si>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 xml:space="preserve"> % de contribution au financement des dépenses admissibles</t>
  </si>
  <si>
    <t>Région administrative</t>
  </si>
  <si>
    <t>16 - Montérégie</t>
  </si>
  <si>
    <t>12 - Chaudière-Appalaches</t>
  </si>
  <si>
    <t>09 - Côte-Nord</t>
  </si>
  <si>
    <t>10 - Nord-du-Québec</t>
  </si>
  <si>
    <t>01 - Bas-Saint-Laurent</t>
  </si>
  <si>
    <t>07 - Outaouais</t>
  </si>
  <si>
    <t>15 - Laurentides</t>
  </si>
  <si>
    <t>08 - Abitibi-Témiscamingue</t>
  </si>
  <si>
    <t>05 - Estrie</t>
  </si>
  <si>
    <t>17 - Centre-du-Québec</t>
  </si>
  <si>
    <t>14 - Lanaudière</t>
  </si>
  <si>
    <t>06 - Montréal</t>
  </si>
  <si>
    <t>03 - Capitale-Nationale</t>
  </si>
  <si>
    <t>04 - Mauricie</t>
  </si>
  <si>
    <t>13 - Laval</t>
  </si>
  <si>
    <t>Région adm. :</t>
  </si>
  <si>
    <t>Coordonnées Requérant:</t>
  </si>
  <si>
    <t>Site de réalisation du projet :</t>
  </si>
  <si>
    <t xml:space="preserve">No projet (réservé MRNF) : </t>
  </si>
  <si>
    <t>Masse salariale (incl.av. sociaux) ($)</t>
  </si>
  <si>
    <t>Fabrication de machines agricoles</t>
  </si>
  <si>
    <t>333110</t>
  </si>
  <si>
    <t>Fabrication de machines pour la construction</t>
  </si>
  <si>
    <t>333120</t>
  </si>
  <si>
    <t>Fabrication de machines pour les scieries et le travail du bois</t>
  </si>
  <si>
    <t>333245</t>
  </si>
  <si>
    <t>Nom du programme d'aide financière, s'il y a lieu</t>
  </si>
  <si>
    <t xml:space="preserve"> MRNF</t>
  </si>
  <si>
    <t>Résultat du taux d'augmentation</t>
  </si>
  <si>
    <t>Retombées économiques anticipées</t>
  </si>
  <si>
    <t>année début</t>
  </si>
  <si>
    <t>année fin</t>
  </si>
  <si>
    <t xml:space="preserve">Données et calculs des indicateurs anticipés </t>
  </si>
  <si>
    <t xml:space="preserve">Productivité du travail de l'usine </t>
  </si>
  <si>
    <t>Année anticipée :</t>
  </si>
  <si>
    <t>BAIIA annuel anticipé ($) :</t>
  </si>
  <si>
    <t>Financement total du projet</t>
  </si>
  <si>
    <t xml:space="preserve">Précisions </t>
  </si>
  <si>
    <t>Lorsque le « statut de la contribution » indiqué est « en cours de traitement », décrivez l’état d’avancement des démarches auprès des partenaires financiers et précisez les enjeux potentiels :</t>
  </si>
  <si>
    <t>Justifiez que le montage financier proposé est réaliste et cohérent avec le démarrage des travaux :</t>
  </si>
  <si>
    <t>Document qui pourrait être demandé à l'approbation de votre demande</t>
  </si>
  <si>
    <t>Principaux actionnaires (%) :</t>
  </si>
  <si>
    <t>Historique et activités principales :</t>
  </si>
  <si>
    <t>B5 - Études de détermination d’essais et de procédés</t>
  </si>
  <si>
    <t>Expliquez l’impact du projet sur la structure industrielle et l’économie régionale :</t>
  </si>
  <si>
    <t>Description de l'usine</t>
  </si>
  <si>
    <t>Approvisionnement en fibre</t>
  </si>
  <si>
    <t>Source</t>
  </si>
  <si>
    <t>Forêt privée</t>
  </si>
  <si>
    <t>Autres</t>
  </si>
  <si>
    <t>Type de matière</t>
  </si>
  <si>
    <t>Localisation</t>
  </si>
  <si>
    <t>Fournisseurs (s'il y a lieu)</t>
  </si>
  <si>
    <t>État de l'usine</t>
  </si>
  <si>
    <t>Décrivez l’état des équipements et des installations :</t>
  </si>
  <si>
    <t>Mesures de mitigation</t>
  </si>
  <si>
    <t>Présentez les perspectives de croissance des marchés visés :</t>
  </si>
  <si>
    <t>Décrivez l’avantage concurrentiel du projet pour l’entreprise :</t>
  </si>
  <si>
    <t xml:space="preserve">Unité (capacité annuelle) :     </t>
  </si>
  <si>
    <t>***TOUTE DEMANDE INCOMPLÈTE SERA JUGÉE IRRECEVABLE ET AUTOMATIQUEMENT REFUSÉE. ***</t>
  </si>
  <si>
    <r>
      <rPr>
        <sz val="9"/>
        <rFont val="Arial"/>
        <family val="2"/>
      </rPr>
      <t xml:space="preserve">Faites parvenir toute question, ainsi que le formulaire et les documents requis, dont la page d'engagements signée, à l’adresse </t>
    </r>
    <r>
      <rPr>
        <u/>
        <sz val="9"/>
        <color theme="10"/>
        <rFont val="Arial"/>
        <family val="2"/>
      </rPr>
      <t>PIB@mrnf.gouv.qc.ca</t>
    </r>
  </si>
  <si>
    <t>Volet 2 - Biomasse forestière et bois de qualité inférieure</t>
  </si>
  <si>
    <t>Volet 3 - Accélération de la valeur ajoutée</t>
  </si>
  <si>
    <t>Incertain</t>
  </si>
  <si>
    <t>Information inconnue</t>
  </si>
  <si>
    <t>Niveau de risque</t>
  </si>
  <si>
    <t>faible</t>
  </si>
  <si>
    <t>modéré</t>
  </si>
  <si>
    <t>important</t>
  </si>
  <si>
    <t>majeur</t>
  </si>
  <si>
    <t>Opérationnels</t>
  </si>
  <si>
    <t>Partenaires / Fournisseurs</t>
  </si>
  <si>
    <t>Échéancier</t>
  </si>
  <si>
    <t>Descriptif des retombées attendues</t>
  </si>
  <si>
    <t>Réduction des coûts opérationnels</t>
  </si>
  <si>
    <t>Développement de nouveaux marchés</t>
  </si>
  <si>
    <t>Optimisation des procédés</t>
  </si>
  <si>
    <t>Réduction de la consommation d'énergie</t>
  </si>
  <si>
    <t>Valorisation de la matière résiduelle</t>
  </si>
  <si>
    <t>Amélioration de la santé et de la sécurité au travail</t>
  </si>
  <si>
    <t>Expliquez le potentiel de reproductibilité du projet dans d’autres sites (s’il y a lieu) :</t>
  </si>
  <si>
    <t>Retombées économiques</t>
  </si>
  <si>
    <t>Indicateurs anticipés 3 ans après la fin du projet</t>
  </si>
  <si>
    <t>Retombées attendues du projet</t>
  </si>
  <si>
    <t>Indiquez le délai de récupération de l’investissement (mois) :</t>
  </si>
  <si>
    <t>Indiquez  la valeur actuelle nette ( $ ) :</t>
  </si>
  <si>
    <t>La Direction générale du développement économique et de la valorisation des forêts met ce formulaire à votre disposition pour assurer une certaine uniformité dans la préparation des documents.</t>
  </si>
  <si>
    <t>Risques associés au projet</t>
  </si>
  <si>
    <t>Comment remplir ce document?</t>
  </si>
  <si>
    <t>Nombre d’emplois sur le lieu du projet</t>
  </si>
  <si>
    <t>Des enjeux d’approvisionnement à court ou moyen terme sont-ils à prévoir ?</t>
  </si>
  <si>
    <t>Description détaillée des retombées attendues :</t>
  </si>
  <si>
    <t>Marchés visés par le projet et potentiel de croissance</t>
  </si>
  <si>
    <t>Décrivez les marchés visés (intérieurs / extérieurs) :</t>
  </si>
  <si>
    <t>Indiquez la part de marché visée :</t>
  </si>
  <si>
    <t>Décrivez la stratégie de commercialisation et présentez les partenariats commerciaux établis ou en développement (s’il y a lieu) :</t>
  </si>
  <si>
    <t>Présentez une brève analyse de la concurrence :</t>
  </si>
  <si>
    <t>Si oui, décrivez les scénarios alternatifs en cas de rupture d’approvisionnement :</t>
  </si>
  <si>
    <t>Performance opérationnelle de l'usine</t>
  </si>
  <si>
    <t>Forêt publique</t>
  </si>
  <si>
    <t>Confirmer la présence des droits forestiers :</t>
  </si>
  <si>
    <t xml:space="preserve">Documents facultatifs complémentaires </t>
  </si>
  <si>
    <t>Le requérant déclare satisfaire aux exigences élevées d’intégrité auxquelles le public est en droit de s’attendre d’un bénéficiaire d’une aide financière versée à même des fonds publics.</t>
  </si>
  <si>
    <t>Rentabilité financière du projet</t>
  </si>
  <si>
    <t>Diagramme de Gantt du projet</t>
  </si>
  <si>
    <t>Étude de marché</t>
  </si>
  <si>
    <t>Plan d’affaires complet ou tout document permettant d’évaluer la rentabilité financière du projet et de le justifier</t>
  </si>
  <si>
    <t>02 - Saguenay-Lac-Saint-Jean</t>
  </si>
  <si>
    <t>11 - Gaspésie-Iles-de-la-Madeleine</t>
  </si>
  <si>
    <t>Courcelles - Saint-Évariste</t>
  </si>
  <si>
    <t>Kataskomiq</t>
  </si>
  <si>
    <t>Kiggaluk</t>
  </si>
  <si>
    <t>Killiniq</t>
  </si>
  <si>
    <t>Oujé-Bougoumou</t>
  </si>
  <si>
    <t>Ristigouche-Sud-Est</t>
  </si>
  <si>
    <t>Sainte-Élisabeth-de-Proulx</t>
  </si>
  <si>
    <t>Sainte-Jeanne-d'Arc-de-la-Mitis</t>
  </si>
  <si>
    <t>221111</t>
  </si>
  <si>
    <t>541512</t>
  </si>
  <si>
    <t>Services informatiques spécialisés (solutions numériques pour l’industrie du bois)</t>
  </si>
  <si>
    <t>32229</t>
  </si>
  <si>
    <t>Fabrication d'autres produits en papier transformé</t>
  </si>
  <si>
    <t>23</t>
  </si>
  <si>
    <t>Fabrication de contenants en carton</t>
  </si>
  <si>
    <t>Fabrication de sacs en papier et de papier couché et traité</t>
  </si>
  <si>
    <t>Fabrication d'articles de papeterie</t>
  </si>
  <si>
    <t>32221</t>
  </si>
  <si>
    <t>32222</t>
  </si>
  <si>
    <t>32223</t>
  </si>
  <si>
    <t>Fabrication de produits hygiéniques en papier</t>
  </si>
  <si>
    <t>Fabrication de tous les autres produits en papier transformé</t>
  </si>
  <si>
    <t>322291</t>
  </si>
  <si>
    <t>322299</t>
  </si>
  <si>
    <t>Tous les champs sont des dates?</t>
  </si>
  <si>
    <t>Période des droits forestiers :</t>
  </si>
  <si>
    <t>Taux d'augmentation de la productivité horaire du travail de l'usine  (%)</t>
  </si>
  <si>
    <t>Taux d'augmentation de la performance opérationnelle de l'usine  (%)</t>
  </si>
  <si>
    <t xml:space="preserve">Taux d'augmentation de la capacité de production annuelle de l'usine (%) </t>
  </si>
  <si>
    <r>
      <t>Part de financement applicable aux dépenses admissibles ($)</t>
    </r>
    <r>
      <rPr>
        <b/>
        <sz val="9"/>
        <color theme="1"/>
        <rFont val="Arial"/>
        <family val="2"/>
      </rPr>
      <t xml:space="preserve"> ²</t>
    </r>
  </si>
  <si>
    <t>Le requérant s’engage à déclarer les montants déjà engagés dans le projet avant le dépôt de la demande. Si tel est le cas, ils se retrouveront dans le financement total du projet de l'onglet "Financement et rentabilité".</t>
  </si>
  <si>
    <t>Coordonnées Responsable:</t>
  </si>
  <si>
    <t>Extérieur Québec</t>
  </si>
  <si>
    <t>Pourcentage</t>
  </si>
  <si>
    <t>Si «Autres», définir:</t>
  </si>
  <si>
    <t>Total (%)</t>
  </si>
  <si>
    <t xml:space="preserve">Indiquez le retour sur investissement ( % ) :  </t>
  </si>
  <si>
    <t>Volet 3 : Accélération de la valeur ajoutée</t>
  </si>
  <si>
    <t>Contexte et justification du projet :</t>
  </si>
  <si>
    <t>Diversification de produits</t>
  </si>
  <si>
    <t>Indiquez le nouveau produit qui sera ajouté au panier de produits de l’usine. Précisez si le nouveau produit remplace ou complète l'offre existante de l'usine :</t>
  </si>
  <si>
    <t>Indiquez la part (%) du chiffre d’affaires projetée de l’usine que le nouveau produit représentera 3 ans après la fin du projet :</t>
  </si>
  <si>
    <t>Expliquez comment le nouveau produit répond à un besoin du marché :</t>
  </si>
  <si>
    <t>Indicateur initial</t>
  </si>
  <si>
    <t>Productivité des matières</t>
  </si>
  <si>
    <t>Productivité des matières liée au projet (PdM) ANTICIPÉE (trois ans après la fin du projet)</t>
  </si>
  <si>
    <t>Période:</t>
  </si>
  <si>
    <t>20XX-20XX</t>
  </si>
  <si>
    <t>Année:</t>
  </si>
  <si>
    <t>20XX</t>
  </si>
  <si>
    <t>1. Valeur de production annuelle ($)</t>
  </si>
  <si>
    <t>Chiffre d’affaires ($)</t>
  </si>
  <si>
    <t>2. Coût des intrants ($)</t>
  </si>
  <si>
    <t xml:space="preserve">3. Quantité de bois utilisée </t>
  </si>
  <si>
    <t>Sélectionnez votre secteur d'activité actuel :</t>
  </si>
  <si>
    <t>Autre:</t>
  </si>
  <si>
    <t>Bois ronds</t>
  </si>
  <si>
    <t>SEPM</t>
  </si>
  <si>
    <t>PiBR</t>
  </si>
  <si>
    <t>Pruche</t>
  </si>
  <si>
    <t>Thuya</t>
  </si>
  <si>
    <t>Peupliers</t>
  </si>
  <si>
    <t>Feuillus durs</t>
  </si>
  <si>
    <t>Unités</t>
  </si>
  <si>
    <t>m³ solide net</t>
  </si>
  <si>
    <t>Consommation annuelle totale</t>
  </si>
  <si>
    <t>Copeaux</t>
  </si>
  <si>
    <t xml:space="preserve">m³ </t>
  </si>
  <si>
    <t>tma</t>
  </si>
  <si>
    <t>Sciures, rabotures et résidus de bois</t>
  </si>
  <si>
    <t>Essences résineuses</t>
  </si>
  <si>
    <t>Essences feuillues</t>
  </si>
  <si>
    <t>Sciures</t>
  </si>
  <si>
    <t>Rabotures</t>
  </si>
  <si>
    <t>Autre (spécifier)</t>
  </si>
  <si>
    <t>Bois de déconstruction</t>
  </si>
  <si>
    <t>Essences tout mélangées</t>
  </si>
  <si>
    <r>
      <t xml:space="preserve">Unités </t>
    </r>
    <r>
      <rPr>
        <sz val="10"/>
        <rFont val="Arial"/>
        <family val="2"/>
      </rPr>
      <t>(Spécifiez l'unité de mesure si différente de tma ---&gt;)</t>
    </r>
  </si>
  <si>
    <t>Consommation annuelle de pâtes commerciales provenant d'autres usines</t>
  </si>
  <si>
    <r>
      <t>Unités (</t>
    </r>
    <r>
      <rPr>
        <sz val="10"/>
        <rFont val="Arial"/>
        <family val="2"/>
      </rPr>
      <t>Spécifiez l'unité de mesure si différente de tm ---&gt;</t>
    </r>
    <r>
      <rPr>
        <b/>
        <sz val="10"/>
        <rFont val="Arial"/>
        <family val="2"/>
      </rPr>
      <t>)</t>
    </r>
  </si>
  <si>
    <t>tm</t>
  </si>
  <si>
    <t>Spécifiez le taux moyen d'humidité (%) si l'unité est en tm ou tmv -&gt;</t>
  </si>
  <si>
    <t>Pâte Kraft</t>
  </si>
  <si>
    <t>Pâte désencrée</t>
  </si>
  <si>
    <t>Pâte thermomécanique (TMP)</t>
  </si>
  <si>
    <t>Pâte chimico-thermomécanique (CTMP)</t>
  </si>
  <si>
    <t>Pâte au sulfite neutre (NSSC)</t>
  </si>
  <si>
    <t>Pâte d'eucalyptus</t>
  </si>
  <si>
    <t>Filaments cellulosiques</t>
  </si>
  <si>
    <t>Pâte non définie</t>
  </si>
  <si>
    <t>Consommation annuelle de fibres récupérées</t>
  </si>
  <si>
    <t>Papiers de récupération pour désencrage</t>
  </si>
  <si>
    <t>Cartons de récupération pour désencrage</t>
  </si>
  <si>
    <t>Papiers de récupération sans désencrage</t>
  </si>
  <si>
    <t>Cartons de récupération sans désencrage</t>
  </si>
  <si>
    <t>Autre produit (spécifier):</t>
  </si>
  <si>
    <t>Biomasse résiduelle forestière</t>
  </si>
  <si>
    <r>
      <t>Unités (</t>
    </r>
    <r>
      <rPr>
        <sz val="10"/>
        <rFont val="Arial"/>
        <family val="2"/>
      </rPr>
      <t>Spécifiez l'unité de mesure si différente de tmv ---&gt;</t>
    </r>
    <r>
      <rPr>
        <b/>
        <sz val="10"/>
        <rFont val="Arial"/>
        <family val="2"/>
      </rPr>
      <t>)</t>
    </r>
  </si>
  <si>
    <t>tmv</t>
  </si>
  <si>
    <t>Si TMV, spécifiez le taux moyen d'humidité (%) -&gt;</t>
  </si>
  <si>
    <t>Consommation annuelle des produits du bois</t>
  </si>
  <si>
    <t>Type de produit</t>
  </si>
  <si>
    <t>Taux moyen d'humidité (%), si connu</t>
  </si>
  <si>
    <t>Secteurs</t>
  </si>
  <si>
    <t>Déconstruction</t>
  </si>
  <si>
    <t>Pâtes</t>
  </si>
  <si>
    <t>Fibres</t>
  </si>
  <si>
    <t>Biomasse</t>
  </si>
  <si>
    <t>Produits</t>
  </si>
  <si>
    <t xml:space="preserve">Type de résidus </t>
  </si>
  <si>
    <t>Sciage</t>
  </si>
  <si>
    <t>m³</t>
  </si>
  <si>
    <t>Résidus de bois</t>
  </si>
  <si>
    <t>Panneaux</t>
  </si>
  <si>
    <t>m³ apparent</t>
  </si>
  <si>
    <t>Cœurs de déroulage</t>
  </si>
  <si>
    <t>Pâtes et papiers</t>
  </si>
  <si>
    <t>pmp</t>
  </si>
  <si>
    <t>Rejets de tamisage</t>
  </si>
  <si>
    <t>Bioénergie</t>
  </si>
  <si>
    <t>mpmp</t>
  </si>
  <si>
    <t>tonne us</t>
  </si>
  <si>
    <t>Broyats de bois ronds</t>
  </si>
  <si>
    <t>pi³</t>
  </si>
  <si>
    <t>corde 4 pi</t>
  </si>
  <si>
    <t>v³</t>
  </si>
  <si>
    <t>corde 8 pi</t>
  </si>
  <si>
    <t>Secteur Stats</t>
  </si>
  <si>
    <t>Autre </t>
  </si>
  <si>
    <t>Construction bois</t>
  </si>
  <si>
    <t>Sciage+2e transfo</t>
  </si>
  <si>
    <t>Déroulage+2e transfo</t>
  </si>
  <si>
    <t>Manufacturier</t>
  </si>
  <si>
    <t>Pâte et papier</t>
  </si>
  <si>
    <t>Bioproduits</t>
  </si>
  <si>
    <t>Équipementier</t>
  </si>
  <si>
    <t>Le requérant n'est pas insolvable, ni en faillite, et n'a pas déposé une proposition concordataire, ni retiré un avantage d’une loi concernant la faillite ou l’insolvabilité.</t>
  </si>
  <si>
    <t>*** Faire imprimer la page « Engagements » , la signer et la joindre en format PDF au formulaire de demande de subvention en format Excel.</t>
  </si>
  <si>
    <r>
      <rPr>
        <b/>
        <sz val="9"/>
        <rFont val="Arial"/>
        <family val="2"/>
      </rPr>
      <t xml:space="preserve">Les documents mentionnés dans l’onglet « Documents » doivent être envoyés à l’adresse </t>
    </r>
    <r>
      <rPr>
        <b/>
        <u/>
        <sz val="9"/>
        <color theme="10"/>
        <rFont val="Arial"/>
        <family val="2"/>
      </rPr>
      <t>PIB@mrnf.gouv.qc.ca</t>
    </r>
  </si>
  <si>
    <r>
      <t>Pour a</t>
    </r>
    <r>
      <rPr>
        <sz val="9"/>
        <rFont val="Arial"/>
        <family val="2"/>
      </rPr>
      <t>ff</t>
    </r>
    <r>
      <rPr>
        <sz val="9"/>
        <color theme="1"/>
        <rFont val="Arial"/>
        <family val="2"/>
      </rPr>
      <t>icher l'esemble des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</si>
  <si>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lorsque vous remplirez la cellule concernée ou corrigerez </t>
    </r>
    <r>
      <rPr>
        <sz val="9"/>
        <color theme="1"/>
        <rFont val="Arial"/>
        <family val="2"/>
      </rPr>
      <t>le</t>
    </r>
    <r>
      <rPr>
        <sz val="9"/>
        <rFont val="Arial"/>
        <family val="2"/>
      </rPr>
      <t xml:space="preserve"> problème</t>
    </r>
    <r>
      <rPr>
        <sz val="9"/>
        <color theme="1"/>
        <rFont val="Arial"/>
        <family val="2"/>
      </rPr>
      <t xml:space="preserve"> indiqu</t>
    </r>
    <r>
      <rPr>
        <sz val="9"/>
        <rFont val="Arial"/>
        <family val="2"/>
      </rPr>
      <t>é.</t>
    </r>
    <r>
      <rPr>
        <sz val="9"/>
        <color theme="1"/>
        <rFont val="Arial"/>
        <family val="2"/>
      </rPr>
      <t xml:space="preserve"> Les cellules blanches sont facultatives.</t>
    </r>
  </si>
  <si>
    <r>
      <t>Le formulaire contient certaines cellules avec de petits</t>
    </r>
    <r>
      <rPr>
        <sz val="9"/>
        <color rgb="FFFF0000"/>
        <rFont val="Arial"/>
        <family val="2"/>
      </rPr>
      <t xml:space="preserve"> triangles rouges</t>
    </r>
    <r>
      <rPr>
        <sz val="9"/>
        <color theme="1"/>
        <rFont val="Arial"/>
        <family val="2"/>
      </rPr>
      <t>. Ce sont des « infobulles » permettant d'aider le répondant ou la répondante à inscrire les informations demandées dans les différentes sections. Elles s'affichent lorsque le pointeur est placé sur une cellule contenant un commentaire.</t>
    </r>
  </si>
  <si>
    <r>
      <t>N</t>
    </r>
    <r>
      <rPr>
        <b/>
        <vertAlign val="superscript"/>
        <sz val="9"/>
        <rFont val="Arial"/>
        <family val="2"/>
      </rPr>
      <t>o</t>
    </r>
    <r>
      <rPr>
        <b/>
        <sz val="9"/>
        <rFont val="Arial"/>
        <family val="2"/>
      </rPr>
      <t xml:space="preserve"> de téléphone :</t>
    </r>
  </si>
  <si>
    <t>A1 - Implantation en usine de transformation du bois de procédés, de technologies, d’équipements, de systèmes ou de produits</t>
  </si>
  <si>
    <r>
      <t>N</t>
    </r>
    <r>
      <rPr>
        <b/>
        <vertAlign val="superscript"/>
        <sz val="9"/>
        <rFont val="Arial"/>
        <family val="2"/>
      </rPr>
      <t>o</t>
    </r>
  </si>
  <si>
    <t>Expliquez la démarche ayant mené au choix du nouveau produit, en lien avec la stratégie de diversification des produits de l’entreprise :</t>
  </si>
  <si>
    <t>Indiquez la part (%) de la production totale de l’usine que représentera le nouveau produit :</t>
  </si>
  <si>
    <t xml:space="preserve">(*) ou la dernière année disponible si l’usine est en exploitation depuis moins de trois ans </t>
  </si>
  <si>
    <t>(*) ou la dernière année disponible si l’usine est en exploitation depuis moins de trois ans</t>
  </si>
  <si>
    <r>
      <t>Productivité des matières (PdM) ACTUELLE de l'usine</t>
    </r>
    <r>
      <rPr>
        <b/>
        <sz val="10"/>
        <color theme="9"/>
        <rFont val="Arial"/>
        <family val="2"/>
      </rPr>
      <t xml:space="preserve"> </t>
    </r>
    <r>
      <rPr>
        <b/>
        <sz val="10"/>
        <rFont val="Arial"/>
        <family val="2"/>
      </rPr>
      <t>(moyenne des trois dernières années *)</t>
    </r>
  </si>
  <si>
    <t>Total des charges d'exploitation ($)</t>
  </si>
  <si>
    <t xml:space="preserve">Veuillez remplir les sections nécessaires en adéquation avec l'approvisionement annuel anticipé pour votre projet </t>
  </si>
  <si>
    <t>Veuillez remplir les sections nécessaires en adéquation avec votre secteur d'activité et avec l'approvisionement annuel fixé pour votre usine</t>
  </si>
  <si>
    <t>Essence ou groupe d'essences</t>
  </si>
  <si>
    <t>Approvisionnement en bois rond :</t>
  </si>
  <si>
    <t>Tout autre type d’approvisionnement (produits conjoints, produits du bois, ou autre). Indiquez  les sources d'approvisionnement :</t>
  </si>
  <si>
    <t xml:space="preserve">Indiquez le rendement de l’usine (moyenne des trois dernières années en m³ à l'heure ) : </t>
  </si>
  <si>
    <t>Amélioration du rendement en matière</t>
  </si>
  <si>
    <t>Pallier la pénurie de main-d'œuvre</t>
  </si>
  <si>
    <t>Réduction de l'empreinte environnementale</t>
  </si>
  <si>
    <t>Données et calculs des indicateurs actuels, avant le dépôt du projet</t>
  </si>
  <si>
    <r>
      <t xml:space="preserve">Expertise
</t>
    </r>
    <r>
      <rPr>
        <b/>
        <sz val="8"/>
        <color theme="1"/>
        <rFont val="Arial"/>
        <family val="2"/>
      </rPr>
      <t>(nombre d'années)</t>
    </r>
  </si>
  <si>
    <r>
      <t xml:space="preserve">Expertise
</t>
    </r>
    <r>
      <rPr>
        <b/>
        <sz val="8"/>
        <color theme="1"/>
        <rFont val="Arial"/>
        <family val="2"/>
      </rPr>
      <t>(domaine d'activité principal)</t>
    </r>
  </si>
  <si>
    <t>Sommaire des dépenses admissibles</t>
  </si>
  <si>
    <t xml:space="preserve">Formulaire de demande de subvention rempli à la satisfaction du MRNF et signé par la personne autorisée en format PDF </t>
  </si>
  <si>
    <t>Formulaire de demande de subvention rempli à la satisfaction du MRNF et en format Excel</t>
  </si>
  <si>
    <t>Soumissions détaillées des fournisseurs et des spécialistes pour tout contrat d’une valeur égale ou supérieure à 50 k$. Les soumissions doivent présenter clairement la portée des travaux, les coûts, les échéanciers et les livrables</t>
  </si>
  <si>
    <t>Curriculum vitæ des employés de l’entreprise qui participent à la réalisation du projet, conformément à la section « Gestion du projet » (maximum de 2 pages)</t>
  </si>
  <si>
    <t>Toute information pertinente qui ne peut être saisie dans le formulaire (plans, croquis, données supplémentaires, montage financier détaillé, démonstration de la capacité financière à réaliser le projet d’investissement, etc.). Une telle information doit être ajoutée en annexe</t>
  </si>
  <si>
    <t>Pièce justificative démontrant la mise en place d’un programme d’accès à l’égalité conforme à la Charte des droits et libertés de la personne (RLRQ, chapitre C-12), si applicable, pour les entreprises ou les organismes à but lucratif de 100 employés et plus qui déposent une demande de subvention de 100 000 $ et plus</t>
  </si>
  <si>
    <t>Le requérant s’engage à informer le ministère des Ressources naturelles et des Forêts de toute autre forme d’aide gouvernementale ou d’aide financière demandée ou reçue dans le but de soutenir les dépenses admissibles du projet. Ainsi, les travaux soumis au Programme Innovation Bois (PIB) ne font pas l’objet d’une autre aide financière qui ne serait pas mentionnée dans le formulaire de demande de subvention.</t>
  </si>
  <si>
    <r>
      <t xml:space="preserve">Avant de commencer, assurez-vous d'avoir pris connaissance du </t>
    </r>
    <r>
      <rPr>
        <b/>
        <sz val="9"/>
        <color theme="1"/>
        <rFont val="Arial"/>
        <family val="2"/>
      </rPr>
      <t>Guide du requérant</t>
    </r>
    <r>
      <rPr>
        <sz val="9"/>
        <color theme="1"/>
        <rFont val="Arial"/>
        <family val="2"/>
      </rPr>
      <t xml:space="preserve"> qui comporte plusieurs nouveautés. </t>
    </r>
  </si>
  <si>
    <t>Résolution du conseil d’administration désignant la personne autorisée à présenter la demande</t>
  </si>
  <si>
    <t>États financiers audités des trois dernières années ou de la dernière année disponible (si l’entreprise est en exploitation depuis moins de trois ans). Si impossible, justifier et démontrer la capacité financière à réaliser le projet d’investissement</t>
  </si>
  <si>
    <r>
      <rPr>
        <sz val="9"/>
        <rFont val="Arial"/>
        <family val="2"/>
      </rPr>
      <t>Je confirme avoir consulté le</t>
    </r>
    <r>
      <rPr>
        <sz val="9"/>
        <color theme="1"/>
        <rFont val="Arial"/>
        <family val="2"/>
      </rPr>
      <t xml:space="preserve"> Guide du requérant </t>
    </r>
    <r>
      <rPr>
        <sz val="9"/>
        <rFont val="Arial"/>
        <family val="2"/>
      </rPr>
      <t>pour m’assurer que mon projet répond aux critères d’admissibilité prévus dans le cadre de ce programme.</t>
    </r>
  </si>
  <si>
    <t>Toutes les informations requises au calcul de la productivité de matières sont obligatoires ( consultez les  pages 4 et 5 du Guide du requérant).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</si>
</sst>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F800]dddd\,\ mmmm\ dd\,\ yyyy"/>
    <numFmt numFmtId="165" formatCode="0.0"/>
    <numFmt numFmtId="166" formatCode="#,##0\ &quot;$&quot;"/>
    <numFmt numFmtId="167" formatCode="#,##0.0"/>
    <numFmt numFmtId="168" formatCode="yyyy/mm/dd;@"/>
    <numFmt numFmtId="169" formatCode="[&lt;=9999999]###\-####;###\-###\-####"/>
    <numFmt numFmtId="170" formatCode="0.0%"/>
    <numFmt numFmtId="171" formatCode="#,##0.00\ &quot;$&quot;"/>
  </numFmts>
  <fonts count="45"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i/>
      <sz val="11"/>
      <color theme="1"/>
      <name val="Calibri"/>
      <family val="2"/>
      <scheme val="minor"/>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u/>
      <sz val="9"/>
      <color theme="10"/>
      <name val="Arial"/>
      <family val="2"/>
    </font>
    <font>
      <b/>
      <u/>
      <sz val="9"/>
      <color theme="10"/>
      <name val="Arial"/>
      <family val="2"/>
    </font>
    <font>
      <b/>
      <sz val="9"/>
      <color rgb="FF000000"/>
      <name val="Arial"/>
      <family val="2"/>
    </font>
    <font>
      <vertAlign val="superscript"/>
      <sz val="8"/>
      <color theme="1"/>
      <name val="Arial"/>
      <family val="2"/>
    </font>
    <font>
      <sz val="9"/>
      <color theme="1"/>
      <name val="Calibri"/>
      <family val="2"/>
    </font>
    <font>
      <sz val="8"/>
      <name val="Arial"/>
      <family val="2"/>
    </font>
    <font>
      <sz val="11"/>
      <name val="Calibri"/>
      <family val="2"/>
      <scheme val="minor"/>
    </font>
    <font>
      <sz val="11"/>
      <color theme="1"/>
      <name val="Calibri"/>
      <family val="2"/>
      <scheme val="minor"/>
    </font>
    <font>
      <b/>
      <sz val="11"/>
      <color theme="1"/>
      <name val="Arial"/>
      <family val="2"/>
    </font>
    <font>
      <b/>
      <sz val="11"/>
      <color theme="0"/>
      <name val="Arial"/>
      <family val="2"/>
    </font>
    <font>
      <b/>
      <sz val="9"/>
      <color theme="1"/>
      <name val="Arial"/>
      <family val="2"/>
    </font>
    <font>
      <b/>
      <sz val="11"/>
      <color theme="1"/>
      <name val="Arial"/>
      <family val="2"/>
    </font>
    <font>
      <b/>
      <sz val="9"/>
      <color theme="1"/>
      <name val="Arial"/>
      <family val="2"/>
    </font>
    <font>
      <sz val="8"/>
      <name val="Calibri"/>
      <family val="2"/>
      <scheme val="minor"/>
    </font>
    <font>
      <b/>
      <sz val="10"/>
      <color theme="1"/>
      <name val="Arial"/>
      <family val="2"/>
    </font>
    <font>
      <b/>
      <sz val="10"/>
      <name val="Arial"/>
      <family val="2"/>
    </font>
    <font>
      <b/>
      <sz val="10"/>
      <color theme="9"/>
      <name val="Arial"/>
      <family val="2"/>
    </font>
    <font>
      <b/>
      <sz val="10"/>
      <color rgb="FF000000"/>
      <name val="Arial"/>
      <family val="2"/>
    </font>
    <font>
      <sz val="10"/>
      <color rgb="FF000000"/>
      <name val="Arial"/>
      <family val="2"/>
    </font>
    <font>
      <sz val="10"/>
      <name val="Arial"/>
      <family val="2"/>
    </font>
    <font>
      <sz val="11"/>
      <color rgb="FF000000"/>
      <name val="Aptos Narrow"/>
      <family val="2"/>
    </font>
    <font>
      <sz val="10"/>
      <color rgb="FFFF0000"/>
      <name val="Arial"/>
      <family val="2"/>
    </font>
    <font>
      <b/>
      <sz val="11"/>
      <color rgb="FF000000"/>
      <name val="Aptos Narrow"/>
      <family val="2"/>
    </font>
    <font>
      <sz val="10"/>
      <color theme="1"/>
      <name val="Arial"/>
      <family val="2"/>
    </font>
    <font>
      <b/>
      <vertAlign val="superscript"/>
      <sz val="9"/>
      <name val="Arial"/>
      <family val="2"/>
    </font>
    <font>
      <b/>
      <sz val="11"/>
      <name val="Aptos Narrow"/>
      <family val="2"/>
    </font>
  </fonts>
  <fills count="22">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rgb="FFFFFF00"/>
        <bgColor indexed="0"/>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0" tint="-0.249977111117893"/>
        <bgColor indexed="64"/>
      </patternFill>
    </fill>
    <fill>
      <patternFill patternType="solid">
        <fgColor rgb="FFFF99FF"/>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0"/>
        <bgColor rgb="FF000000"/>
      </patternFill>
    </fill>
    <fill>
      <patternFill patternType="solid">
        <fgColor rgb="FFFFFF66"/>
        <bgColor rgb="FF000000"/>
      </patternFill>
    </fill>
    <fill>
      <patternFill patternType="solid">
        <fgColor theme="0" tint="-0.14999847407452621"/>
        <bgColor indexed="0"/>
      </patternFill>
    </fill>
    <fill>
      <patternFill patternType="solid">
        <fgColor rgb="FFFF33CC"/>
        <bgColor indexed="0"/>
      </patternFill>
    </fill>
    <fill>
      <patternFill patternType="solid">
        <fgColor rgb="FFFFFDCD"/>
        <bgColor rgb="FF000000"/>
      </patternFill>
    </fill>
    <fill>
      <patternFill patternType="solid">
        <fgColor rgb="FFFFFDCD"/>
        <bgColor indexed="64"/>
      </patternFill>
    </fill>
  </fills>
  <borders count="10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auto="1"/>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bottom style="double">
        <color auto="1"/>
      </bottom>
      <diagonal/>
    </border>
    <border>
      <left style="thin">
        <color indexed="64"/>
      </left>
      <right/>
      <top/>
      <bottom style="double">
        <color indexed="64"/>
      </bottom>
      <diagonal/>
    </border>
    <border>
      <left/>
      <right/>
      <top/>
      <bottom style="double">
        <color indexed="64"/>
      </bottom>
      <diagonal/>
    </border>
    <border>
      <left style="thin">
        <color indexed="22"/>
      </left>
      <right style="thin">
        <color indexed="22"/>
      </right>
      <top style="thin">
        <color indexed="22"/>
      </top>
      <bottom style="thin">
        <color indexed="22"/>
      </bottom>
      <diagonal/>
    </border>
    <border>
      <left style="thin">
        <color indexed="8"/>
      </left>
      <right/>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thin">
        <color indexed="64"/>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indexed="64"/>
      </top>
      <bottom style="medium">
        <color indexed="64"/>
      </bottom>
      <diagonal/>
    </border>
    <border>
      <left/>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indexed="64"/>
      </top>
      <bottom style="medium">
        <color indexed="64"/>
      </bottom>
      <diagonal/>
    </border>
    <border>
      <left style="medium">
        <color indexed="64"/>
      </left>
      <right style="thin">
        <color auto="1"/>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auto="1"/>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thin">
        <color indexed="22"/>
      </left>
      <right/>
      <top style="thin">
        <color indexed="22"/>
      </top>
      <bottom style="thin">
        <color indexed="22"/>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6" fillId="0" borderId="0"/>
    <xf numFmtId="0" fontId="9" fillId="0" borderId="0" applyNumberFormat="0" applyFill="0" applyBorder="0" applyAlignment="0" applyProtection="0"/>
    <xf numFmtId="9" fontId="24" fillId="0" borderId="0" applyFont="0" applyFill="0" applyBorder="0" applyAlignment="0" applyProtection="0"/>
    <xf numFmtId="9" fontId="26" fillId="0" borderId="0" applyFont="0" applyFill="0" applyBorder="0" applyAlignment="0" applyProtection="0"/>
  </cellStyleXfs>
  <cellXfs count="637">
    <xf numFmtId="0" fontId="0" fillId="0" borderId="0" xfId="0"/>
    <xf numFmtId="0" fontId="1" fillId="0" borderId="0" xfId="0" applyFont="1"/>
    <xf numFmtId="0" fontId="4" fillId="0" borderId="0" xfId="0" applyFont="1"/>
    <xf numFmtId="0" fontId="5" fillId="0" borderId="0" xfId="0" applyFont="1"/>
    <xf numFmtId="0" fontId="0" fillId="0" borderId="0" xfId="0" applyAlignment="1">
      <alignment horizontal="left"/>
    </xf>
    <xf numFmtId="164" fontId="4" fillId="0" borderId="0" xfId="0" applyNumberFormat="1" applyFont="1"/>
    <xf numFmtId="0" fontId="3" fillId="3" borderId="5" xfId="0" applyFont="1" applyFill="1" applyBorder="1"/>
    <xf numFmtId="0" fontId="10" fillId="0" borderId="5" xfId="2" applyFont="1" applyBorder="1" applyAlignment="1">
      <alignment horizontal="left"/>
    </xf>
    <xf numFmtId="0" fontId="10" fillId="0" borderId="6" xfId="2" applyFont="1" applyBorder="1" applyAlignment="1">
      <alignment horizontal="left"/>
    </xf>
    <xf numFmtId="0" fontId="10" fillId="0" borderId="7" xfId="2" applyFont="1" applyBorder="1" applyAlignment="1">
      <alignment horizontal="left"/>
    </xf>
    <xf numFmtId="0" fontId="0" fillId="0" borderId="0" xfId="0" applyAlignment="1">
      <alignment vertical="center"/>
    </xf>
    <xf numFmtId="0" fontId="5" fillId="0" borderId="0" xfId="0" applyFont="1" applyAlignment="1">
      <alignment vertical="center"/>
    </xf>
    <xf numFmtId="0" fontId="3" fillId="3" borderId="10" xfId="0" applyFont="1" applyFill="1" applyBorder="1" applyAlignment="1">
      <alignment vertical="center"/>
    </xf>
    <xf numFmtId="0" fontId="7" fillId="0" borderId="13" xfId="1" applyFont="1" applyBorder="1"/>
    <xf numFmtId="0" fontId="4" fillId="0" borderId="11" xfId="0" applyFont="1" applyBorder="1" applyAlignment="1">
      <alignment horizontal="left" vertical="top"/>
    </xf>
    <xf numFmtId="0" fontId="14" fillId="0" borderId="0" xfId="0" applyFont="1" applyAlignment="1">
      <alignment vertical="center"/>
    </xf>
    <xf numFmtId="0" fontId="4" fillId="0" borderId="1" xfId="0" applyFont="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5" fillId="0" borderId="0" xfId="0" applyFont="1" applyAlignment="1">
      <alignment horizontal="left" vertical="top"/>
    </xf>
    <xf numFmtId="0" fontId="3" fillId="3" borderId="1"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15" xfId="0" applyFont="1" applyBorder="1" applyAlignment="1">
      <alignment horizontal="left" vertical="top"/>
    </xf>
    <xf numFmtId="0" fontId="17" fillId="0" borderId="0" xfId="0" applyFont="1" applyAlignment="1">
      <alignment vertical="center"/>
    </xf>
    <xf numFmtId="0" fontId="0" fillId="0" borderId="0" xfId="0" applyAlignment="1">
      <alignment horizontal="center" vertical="center" wrapText="1"/>
    </xf>
    <xf numFmtId="165" fontId="4" fillId="3" borderId="1" xfId="0" applyNumberFormat="1" applyFont="1" applyFill="1" applyBorder="1" applyAlignment="1">
      <alignment horizontal="center" vertical="center"/>
    </xf>
    <xf numFmtId="0" fontId="3" fillId="5" borderId="17" xfId="0" applyFont="1" applyFill="1" applyBorder="1" applyAlignment="1">
      <alignment vertical="center" wrapText="1"/>
    </xf>
    <xf numFmtId="166" fontId="3" fillId="3" borderId="17" xfId="0" applyNumberFormat="1" applyFont="1" applyFill="1" applyBorder="1" applyAlignment="1">
      <alignment horizontal="center" vertical="center"/>
    </xf>
    <xf numFmtId="167" fontId="3" fillId="3" borderId="17" xfId="0" applyNumberFormat="1" applyFont="1" applyFill="1" applyBorder="1" applyAlignment="1">
      <alignment horizontal="center" vertical="center"/>
    </xf>
    <xf numFmtId="0" fontId="4" fillId="0" borderId="20" xfId="0" applyFont="1" applyBorder="1" applyAlignment="1">
      <alignment horizontal="center" vertical="center"/>
    </xf>
    <xf numFmtId="0" fontId="9" fillId="0" borderId="0" xfId="2"/>
    <xf numFmtId="0" fontId="4" fillId="0" borderId="0" xfId="0" applyFont="1" applyAlignment="1">
      <alignment vertical="top" wrapText="1"/>
    </xf>
    <xf numFmtId="0" fontId="0" fillId="0" borderId="2" xfId="0" applyBorder="1"/>
    <xf numFmtId="0" fontId="0" fillId="0" borderId="3" xfId="0" applyBorder="1"/>
    <xf numFmtId="0" fontId="0" fillId="0" borderId="4" xfId="0" applyBorder="1"/>
    <xf numFmtId="0" fontId="0" fillId="0" borderId="8" xfId="0" applyBorder="1"/>
    <xf numFmtId="0" fontId="0" fillId="0" borderId="9" xfId="0" applyBorder="1"/>
    <xf numFmtId="0" fontId="4" fillId="0" borderId="9" xfId="0" applyFont="1" applyBorder="1" applyAlignment="1">
      <alignment vertical="top" wrapText="1"/>
    </xf>
    <xf numFmtId="0" fontId="4" fillId="0" borderId="8" xfId="0" applyFont="1" applyBorder="1" applyAlignment="1">
      <alignment vertical="top" wrapText="1"/>
    </xf>
    <xf numFmtId="0" fontId="0" fillId="0" borderId="5" xfId="0" applyBorder="1"/>
    <xf numFmtId="0" fontId="0" fillId="0" borderId="6" xfId="0" applyBorder="1"/>
    <xf numFmtId="0" fontId="0" fillId="0" borderId="7" xfId="0" applyBorder="1"/>
    <xf numFmtId="0" fontId="0" fillId="3" borderId="2" xfId="0" applyFill="1" applyBorder="1"/>
    <xf numFmtId="0" fontId="0" fillId="3" borderId="3" xfId="0" applyFill="1" applyBorder="1"/>
    <xf numFmtId="0" fontId="0" fillId="3" borderId="4" xfId="0" applyFill="1" applyBorder="1"/>
    <xf numFmtId="0" fontId="0" fillId="3" borderId="8" xfId="0" applyFill="1" applyBorder="1"/>
    <xf numFmtId="0" fontId="0" fillId="3" borderId="0" xfId="0" applyFill="1"/>
    <xf numFmtId="0" fontId="0" fillId="3" borderId="9" xfId="0" applyFill="1" applyBorder="1"/>
    <xf numFmtId="0" fontId="0" fillId="3" borderId="5" xfId="0" applyFill="1" applyBorder="1"/>
    <xf numFmtId="0" fontId="0" fillId="3" borderId="6" xfId="0" applyFill="1" applyBorder="1"/>
    <xf numFmtId="0" fontId="0" fillId="3" borderId="7" xfId="0" applyFill="1" applyBorder="1"/>
    <xf numFmtId="0" fontId="16" fillId="3" borderId="1" xfId="0" applyFont="1" applyFill="1" applyBorder="1" applyAlignment="1">
      <alignment horizontal="center" vertical="center"/>
    </xf>
    <xf numFmtId="0" fontId="3" fillId="3" borderId="8"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9" xfId="0" applyFont="1" applyFill="1" applyBorder="1" applyAlignment="1">
      <alignment horizontal="left" vertical="center" wrapText="1"/>
    </xf>
    <xf numFmtId="0" fontId="7" fillId="0" borderId="0" xfId="1" applyFont="1" applyAlignment="1">
      <alignment wrapText="1"/>
    </xf>
    <xf numFmtId="168" fontId="4" fillId="0" borderId="1" xfId="0" applyNumberFormat="1" applyFont="1" applyBorder="1" applyAlignment="1" applyProtection="1">
      <alignment horizontal="center" vertical="center" wrapText="1"/>
      <protection locked="0"/>
    </xf>
    <xf numFmtId="0" fontId="4" fillId="0" borderId="3" xfId="0" applyFont="1" applyBorder="1" applyAlignment="1">
      <alignment horizontal="left" vertical="top"/>
    </xf>
    <xf numFmtId="0" fontId="4" fillId="0" borderId="0" xfId="0" applyFont="1" applyAlignment="1">
      <alignment horizontal="left" vertical="top"/>
    </xf>
    <xf numFmtId="0" fontId="10" fillId="0" borderId="1" xfId="0"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0" fontId="4" fillId="0" borderId="24" xfId="0" applyFont="1" applyBorder="1" applyAlignment="1" applyProtection="1">
      <alignment vertical="center"/>
      <protection locked="0"/>
    </xf>
    <xf numFmtId="0" fontId="3" fillId="3" borderId="22" xfId="0" applyFont="1" applyFill="1" applyBorder="1" applyAlignment="1">
      <alignment vertical="center"/>
    </xf>
    <xf numFmtId="0" fontId="0" fillId="0" borderId="0" xfId="0" quotePrefix="1" applyAlignment="1">
      <alignment horizontal="center" vertical="center" wrapText="1"/>
    </xf>
    <xf numFmtId="0" fontId="18" fillId="3" borderId="24" xfId="0" applyFont="1" applyFill="1" applyBorder="1" applyAlignment="1">
      <alignment horizontal="center" vertical="center" wrapText="1"/>
    </xf>
    <xf numFmtId="166" fontId="4" fillId="3" borderId="24" xfId="0" applyNumberFormat="1" applyFont="1" applyFill="1" applyBorder="1" applyAlignment="1">
      <alignment horizontal="center" vertical="center"/>
    </xf>
    <xf numFmtId="166" fontId="4" fillId="0" borderId="24" xfId="0" applyNumberFormat="1" applyFont="1" applyBorder="1" applyAlignment="1" applyProtection="1">
      <alignment horizontal="center" vertical="center"/>
      <protection locked="0"/>
    </xf>
    <xf numFmtId="166" fontId="4" fillId="0" borderId="25" xfId="0" applyNumberFormat="1" applyFont="1" applyBorder="1" applyAlignment="1" applyProtection="1">
      <alignment horizontal="center" vertical="center"/>
      <protection locked="0"/>
    </xf>
    <xf numFmtId="166" fontId="4" fillId="0" borderId="26" xfId="0" applyNumberFormat="1" applyFont="1" applyBorder="1" applyAlignment="1" applyProtection="1">
      <alignment horizontal="center" vertical="center"/>
      <protection locked="0"/>
    </xf>
    <xf numFmtId="0" fontId="0" fillId="9" borderId="0" xfId="0" applyFill="1" applyAlignment="1">
      <alignment vertical="center"/>
    </xf>
    <xf numFmtId="0" fontId="1" fillId="0" borderId="0" xfId="0" applyFont="1" applyAlignment="1">
      <alignment horizontal="right"/>
    </xf>
    <xf numFmtId="0" fontId="1" fillId="0" borderId="36" xfId="0" applyFont="1" applyBorder="1" applyProtection="1">
      <protection locked="0"/>
    </xf>
    <xf numFmtId="0" fontId="4" fillId="0" borderId="27" xfId="0" applyFont="1" applyBorder="1" applyAlignment="1" applyProtection="1">
      <alignment horizontal="center" vertical="center" wrapText="1"/>
      <protection locked="0"/>
    </xf>
    <xf numFmtId="0" fontId="4" fillId="3" borderId="35" xfId="0" applyFont="1" applyFill="1" applyBorder="1" applyAlignment="1">
      <alignment horizontal="center" vertical="center" wrapText="1"/>
    </xf>
    <xf numFmtId="0" fontId="4" fillId="0" borderId="35" xfId="0" applyFont="1" applyBorder="1" applyAlignment="1" applyProtection="1">
      <alignment horizontal="center" vertical="center" wrapText="1"/>
      <protection locked="0"/>
    </xf>
    <xf numFmtId="0" fontId="4" fillId="0" borderId="6" xfId="0" applyFont="1" applyBorder="1" applyAlignment="1">
      <alignment horizontal="left" vertical="top"/>
    </xf>
    <xf numFmtId="0" fontId="3" fillId="3" borderId="25"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36" xfId="0" applyFont="1" applyBorder="1" applyAlignment="1" applyProtection="1">
      <alignment horizontal="center" vertical="center"/>
      <protection locked="0"/>
    </xf>
    <xf numFmtId="0" fontId="16" fillId="3" borderId="36" xfId="0" applyFont="1" applyFill="1" applyBorder="1" applyAlignment="1">
      <alignment horizontal="center" vertical="center"/>
    </xf>
    <xf numFmtId="0" fontId="0" fillId="10" borderId="0" xfId="0" applyFill="1"/>
    <xf numFmtId="2" fontId="24" fillId="0" borderId="9" xfId="3" applyNumberFormat="1" applyFont="1" applyFill="1" applyBorder="1" applyAlignment="1" applyProtection="1">
      <alignment horizontal="center" vertical="center"/>
      <protection locked="0"/>
    </xf>
    <xf numFmtId="0" fontId="7" fillId="4" borderId="33" xfId="1" applyFont="1" applyFill="1" applyBorder="1" applyAlignment="1">
      <alignment horizontal="left"/>
    </xf>
    <xf numFmtId="0" fontId="7" fillId="4" borderId="33" xfId="1" applyFont="1" applyFill="1" applyBorder="1" applyAlignment="1">
      <alignment horizontal="center"/>
    </xf>
    <xf numFmtId="0" fontId="7" fillId="0" borderId="41" xfId="1" applyFont="1" applyBorder="1" applyAlignment="1">
      <alignment wrapText="1"/>
    </xf>
    <xf numFmtId="0" fontId="7" fillId="0" borderId="41" xfId="1" applyFont="1" applyBorder="1"/>
    <xf numFmtId="0" fontId="0" fillId="12" borderId="0" xfId="0" applyFill="1"/>
    <xf numFmtId="0" fontId="0" fillId="12" borderId="42" xfId="0" applyFill="1" applyBorder="1"/>
    <xf numFmtId="0" fontId="3" fillId="3" borderId="34" xfId="0" applyFont="1" applyFill="1" applyBorder="1" applyAlignment="1">
      <alignmen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7" fillId="0" borderId="34" xfId="0" applyFont="1" applyBorder="1" applyAlignment="1">
      <alignment horizontal="left" vertical="center"/>
    </xf>
    <xf numFmtId="0" fontId="3" fillId="0" borderId="3" xfId="0" applyFont="1" applyBorder="1" applyAlignment="1">
      <alignment horizontal="left" vertical="center"/>
    </xf>
    <xf numFmtId="0" fontId="3" fillId="0" borderId="34" xfId="0" applyFont="1" applyBorder="1" applyAlignment="1">
      <alignment horizontal="left" vertical="center"/>
    </xf>
    <xf numFmtId="0" fontId="30" fillId="0" borderId="34" xfId="0" applyFont="1" applyBorder="1" applyAlignment="1">
      <alignment horizontal="left" vertical="center"/>
    </xf>
    <xf numFmtId="0" fontId="31" fillId="0" borderId="3" xfId="0" applyFont="1" applyBorder="1" applyAlignment="1">
      <alignment horizontal="left" vertical="center"/>
    </xf>
    <xf numFmtId="0" fontId="4" fillId="3" borderId="1" xfId="0" applyFont="1" applyFill="1" applyBorder="1" applyAlignment="1" applyProtection="1">
      <alignment horizontal="center" vertical="center" wrapText="1"/>
      <protection locked="0"/>
    </xf>
    <xf numFmtId="0" fontId="7" fillId="4" borderId="52" xfId="1" applyFont="1" applyFill="1" applyBorder="1" applyAlignment="1">
      <alignment horizontal="left"/>
    </xf>
    <xf numFmtId="0" fontId="7" fillId="8" borderId="52" xfId="1" applyFont="1" applyFill="1" applyBorder="1" applyAlignment="1">
      <alignment horizontal="left"/>
    </xf>
    <xf numFmtId="0" fontId="4" fillId="0" borderId="35" xfId="0" applyFont="1" applyBorder="1" applyAlignment="1" applyProtection="1">
      <alignment vertical="center"/>
      <protection locked="0"/>
    </xf>
    <xf numFmtId="0" fontId="7" fillId="0" borderId="41" xfId="1" quotePrefix="1" applyFont="1" applyBorder="1" applyAlignment="1">
      <alignment wrapText="1"/>
    </xf>
    <xf numFmtId="0" fontId="7" fillId="0" borderId="13" xfId="1" applyFont="1" applyBorder="1" applyAlignment="1">
      <alignment wrapText="1"/>
    </xf>
    <xf numFmtId="0" fontId="0" fillId="0" borderId="41" xfId="0" quotePrefix="1" applyBorder="1"/>
    <xf numFmtId="0" fontId="3" fillId="3" borderId="37" xfId="0" applyFont="1" applyFill="1" applyBorder="1" applyAlignment="1">
      <alignment vertical="center"/>
    </xf>
    <xf numFmtId="0" fontId="3" fillId="0" borderId="45" xfId="0" applyFont="1" applyBorder="1" applyAlignment="1" applyProtection="1">
      <alignment vertical="center"/>
      <protection locked="0"/>
    </xf>
    <xf numFmtId="0" fontId="5" fillId="0" borderId="0" xfId="0" applyFont="1" applyAlignment="1">
      <alignment horizontal="left" vertical="center"/>
    </xf>
    <xf numFmtId="0" fontId="3" fillId="0" borderId="51" xfId="0" applyFont="1" applyBorder="1" applyAlignment="1" applyProtection="1">
      <alignment vertical="center"/>
      <protection locked="0"/>
    </xf>
    <xf numFmtId="0" fontId="0" fillId="0" borderId="0" xfId="0" applyAlignment="1">
      <alignment horizontal="right"/>
    </xf>
    <xf numFmtId="0" fontId="5" fillId="0" borderId="0" xfId="0" applyFont="1" applyAlignment="1">
      <alignment vertical="top" wrapText="1"/>
    </xf>
    <xf numFmtId="0" fontId="4"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48" xfId="0" applyFont="1" applyFill="1" applyBorder="1" applyAlignment="1">
      <alignment vertical="center"/>
    </xf>
    <xf numFmtId="1" fontId="10" fillId="0" borderId="48" xfId="0" applyNumberFormat="1" applyFont="1" applyBorder="1" applyAlignment="1" applyProtection="1">
      <alignment vertical="center"/>
      <protection locked="0"/>
    </xf>
    <xf numFmtId="1" fontId="4" fillId="3" borderId="48" xfId="0" applyNumberFormat="1" applyFont="1" applyFill="1" applyBorder="1" applyAlignment="1">
      <alignment vertical="center"/>
    </xf>
    <xf numFmtId="0" fontId="25" fillId="0" borderId="0" xfId="0" applyFont="1"/>
    <xf numFmtId="0" fontId="15" fillId="0" borderId="0" xfId="0" applyFont="1"/>
    <xf numFmtId="0" fontId="15" fillId="0" borderId="0" xfId="0" applyFont="1" applyAlignment="1">
      <alignment vertical="center"/>
    </xf>
    <xf numFmtId="0" fontId="34" fillId="10" borderId="0" xfId="0" applyFont="1" applyFill="1" applyAlignment="1">
      <alignment horizontal="center" vertical="center"/>
    </xf>
    <xf numFmtId="0" fontId="34" fillId="10" borderId="60" xfId="0" applyFont="1" applyFill="1" applyBorder="1" applyAlignment="1">
      <alignment horizontal="center" vertical="center"/>
    </xf>
    <xf numFmtId="0" fontId="34" fillId="10" borderId="61" xfId="0" applyFont="1" applyFill="1" applyBorder="1" applyAlignment="1">
      <alignment horizontal="center" vertical="center"/>
    </xf>
    <xf numFmtId="0" fontId="34"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left" vertical="center"/>
    </xf>
    <xf numFmtId="0" fontId="37" fillId="0" borderId="0" xfId="0" applyFont="1"/>
    <xf numFmtId="0" fontId="34" fillId="0" borderId="0" xfId="0" applyFont="1" applyAlignment="1">
      <alignment vertical="center"/>
    </xf>
    <xf numFmtId="0" fontId="39" fillId="0" borderId="0" xfId="0" applyFont="1"/>
    <xf numFmtId="0" fontId="34" fillId="10" borderId="74" xfId="0" applyFont="1" applyFill="1" applyBorder="1" applyAlignment="1">
      <alignment horizontal="center" vertical="center"/>
    </xf>
    <xf numFmtId="0" fontId="37" fillId="0" borderId="74" xfId="0" applyFont="1" applyBorder="1"/>
    <xf numFmtId="0" fontId="38" fillId="0" borderId="0" xfId="0" applyFont="1" applyAlignment="1">
      <alignment horizontal="center" vertical="center"/>
    </xf>
    <xf numFmtId="0" fontId="34" fillId="0" borderId="0" xfId="0" applyFont="1" applyAlignment="1">
      <alignment horizontal="center" vertical="top"/>
    </xf>
    <xf numFmtId="0" fontId="34" fillId="15" borderId="48" xfId="0" applyFont="1" applyFill="1" applyBorder="1" applyAlignment="1">
      <alignment horizontal="center" vertical="center"/>
    </xf>
    <xf numFmtId="0" fontId="34" fillId="15" borderId="35" xfId="0" applyFont="1" applyFill="1" applyBorder="1" applyAlignment="1">
      <alignment horizontal="center" vertical="center"/>
    </xf>
    <xf numFmtId="0" fontId="34" fillId="0" borderId="83" xfId="0" applyFont="1" applyBorder="1" applyAlignment="1">
      <alignment horizontal="left" vertical="center"/>
    </xf>
    <xf numFmtId="0" fontId="34" fillId="0" borderId="83" xfId="0" applyFont="1" applyBorder="1" applyAlignment="1">
      <alignment vertical="top"/>
    </xf>
    <xf numFmtId="0" fontId="34" fillId="0" borderId="71" xfId="0" applyFont="1" applyBorder="1" applyAlignment="1">
      <alignment horizontal="left" vertical="top" wrapText="1"/>
    </xf>
    <xf numFmtId="0" fontId="37" fillId="0" borderId="83" xfId="0" applyFont="1" applyBorder="1"/>
    <xf numFmtId="0" fontId="34" fillId="0" borderId="0" xfId="0" applyFont="1" applyAlignment="1">
      <alignment horizontal="center"/>
    </xf>
    <xf numFmtId="0" fontId="40" fillId="0" borderId="0" xfId="0" applyFont="1" applyAlignment="1">
      <alignment horizontal="right" indent="1"/>
    </xf>
    <xf numFmtId="0" fontId="34" fillId="0" borderId="0" xfId="0" applyFont="1"/>
    <xf numFmtId="0" fontId="34" fillId="0" borderId="0" xfId="0" applyFont="1" applyAlignment="1">
      <alignment horizontal="left"/>
    </xf>
    <xf numFmtId="0" fontId="34" fillId="0" borderId="83" xfId="0" applyFont="1" applyBorder="1"/>
    <xf numFmtId="0" fontId="36" fillId="0" borderId="65" xfId="0" applyFont="1" applyBorder="1" applyAlignment="1">
      <alignment horizontal="center" vertical="center"/>
    </xf>
    <xf numFmtId="0" fontId="36" fillId="0" borderId="56" xfId="0" applyFont="1" applyBorder="1" applyAlignment="1">
      <alignment horizontal="center" vertical="center"/>
    </xf>
    <xf numFmtId="0" fontId="39" fillId="13" borderId="0" xfId="0" applyFont="1" applyFill="1"/>
    <xf numFmtId="0" fontId="0" fillId="13" borderId="0" xfId="0" applyFill="1"/>
    <xf numFmtId="0" fontId="6" fillId="18" borderId="48" xfId="1" applyFill="1" applyBorder="1" applyAlignment="1">
      <alignment horizontal="left"/>
    </xf>
    <xf numFmtId="0" fontId="42" fillId="0" borderId="48" xfId="0" applyFont="1" applyBorder="1"/>
    <xf numFmtId="0" fontId="42" fillId="9" borderId="48" xfId="0" applyFont="1" applyFill="1" applyBorder="1"/>
    <xf numFmtId="0" fontId="6" fillId="19" borderId="48" xfId="1" applyFill="1" applyBorder="1" applyAlignment="1">
      <alignment horizontal="left"/>
    </xf>
    <xf numFmtId="0" fontId="7" fillId="0" borderId="95" xfId="1" applyFont="1" applyBorder="1" applyAlignment="1">
      <alignment wrapText="1"/>
    </xf>
    <xf numFmtId="0" fontId="7" fillId="4" borderId="48" xfId="1" applyFont="1" applyFill="1" applyBorder="1" applyAlignment="1">
      <alignment horizontal="left"/>
    </xf>
    <xf numFmtId="0" fontId="7" fillId="0" borderId="48" xfId="1" applyFont="1" applyBorder="1" applyAlignment="1">
      <alignment wrapText="1"/>
    </xf>
    <xf numFmtId="0" fontId="7" fillId="0" borderId="48" xfId="1" quotePrefix="1" applyFont="1" applyBorder="1" applyAlignment="1">
      <alignment wrapText="1"/>
    </xf>
    <xf numFmtId="0" fontId="0" fillId="0" borderId="48" xfId="0" quotePrefix="1" applyBorder="1"/>
    <xf numFmtId="0" fontId="0" fillId="0" borderId="48" xfId="0" applyBorder="1"/>
    <xf numFmtId="0" fontId="34" fillId="0" borderId="97" xfId="0" applyFont="1" applyBorder="1" applyProtection="1">
      <protection locked="0"/>
    </xf>
    <xf numFmtId="0" fontId="34" fillId="0" borderId="98" xfId="0" applyFont="1" applyBorder="1" applyProtection="1">
      <protection locked="0"/>
    </xf>
    <xf numFmtId="0" fontId="34" fillId="0" borderId="72" xfId="0" applyFont="1" applyBorder="1" applyProtection="1">
      <protection locked="0"/>
    </xf>
    <xf numFmtId="0" fontId="34" fillId="0" borderId="73" xfId="0" applyFont="1" applyBorder="1" applyProtection="1">
      <protection locked="0"/>
    </xf>
    <xf numFmtId="0" fontId="34" fillId="17" borderId="35" xfId="0" applyFont="1" applyFill="1" applyBorder="1" applyAlignment="1" applyProtection="1">
      <alignment horizontal="center" vertical="center" wrapText="1"/>
      <protection locked="0"/>
    </xf>
    <xf numFmtId="0" fontId="34" fillId="16" borderId="51" xfId="0" applyFont="1" applyFill="1" applyBorder="1" applyAlignment="1">
      <alignment horizontal="center" vertical="center"/>
    </xf>
    <xf numFmtId="0" fontId="34" fillId="0" borderId="67" xfId="0" applyFont="1" applyBorder="1" applyAlignment="1">
      <alignment horizontal="center" vertical="center"/>
    </xf>
    <xf numFmtId="0" fontId="34" fillId="16" borderId="48" xfId="0" applyFont="1" applyFill="1" applyBorder="1" applyAlignment="1">
      <alignment horizontal="center" vertical="center"/>
    </xf>
    <xf numFmtId="0" fontId="34" fillId="16" borderId="63" xfId="0" applyFont="1" applyFill="1" applyBorder="1" applyAlignment="1">
      <alignment horizontal="center" vertical="center"/>
    </xf>
    <xf numFmtId="0" fontId="34" fillId="20" borderId="51" xfId="0" applyFont="1" applyFill="1" applyBorder="1" applyAlignment="1" applyProtection="1">
      <alignment horizontal="center" vertical="center"/>
      <protection locked="0"/>
    </xf>
    <xf numFmtId="0" fontId="34" fillId="20" borderId="35" xfId="0" applyFont="1" applyFill="1" applyBorder="1" applyAlignment="1" applyProtection="1">
      <alignment horizontal="center" vertical="center"/>
      <protection locked="0"/>
    </xf>
    <xf numFmtId="0" fontId="34" fillId="20" borderId="48" xfId="0" applyFont="1" applyFill="1" applyBorder="1" applyAlignment="1" applyProtection="1">
      <alignment horizontal="center" vertical="center"/>
      <protection locked="0"/>
    </xf>
    <xf numFmtId="0" fontId="3" fillId="21" borderId="63" xfId="0" applyFont="1" applyFill="1" applyBorder="1" applyAlignment="1" applyProtection="1">
      <alignment horizontal="center" vertical="center" wrapText="1"/>
      <protection locked="0"/>
    </xf>
    <xf numFmtId="0" fontId="3" fillId="21" borderId="98" xfId="0" applyFont="1" applyFill="1" applyBorder="1" applyAlignment="1" applyProtection="1">
      <alignment horizontal="center" vertical="center" wrapText="1"/>
      <protection locked="0"/>
    </xf>
    <xf numFmtId="0" fontId="11" fillId="3" borderId="86" xfId="0" applyFont="1" applyFill="1" applyBorder="1" applyAlignment="1">
      <alignment horizontal="center" vertical="center"/>
    </xf>
    <xf numFmtId="0" fontId="11" fillId="3" borderId="86"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0" fillId="0" borderId="0" xfId="0" applyAlignment="1">
      <alignment horizontal="center"/>
    </xf>
    <xf numFmtId="0" fontId="19" fillId="0" borderId="8" xfId="2" applyFont="1" applyBorder="1" applyAlignment="1">
      <alignment horizontal="left" wrapText="1"/>
    </xf>
    <xf numFmtId="0" fontId="19" fillId="0" borderId="0" xfId="2" applyFont="1" applyBorder="1" applyAlignment="1">
      <alignment horizontal="left" wrapText="1"/>
    </xf>
    <xf numFmtId="0" fontId="19" fillId="0" borderId="9" xfId="2" applyFont="1" applyBorder="1" applyAlignment="1">
      <alignment horizontal="left" wrapText="1"/>
    </xf>
    <xf numFmtId="0" fontId="9" fillId="0" borderId="0" xfId="2" applyFill="1" applyAlignment="1">
      <alignment wrapText="1"/>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 fillId="3" borderId="10" xfId="0" applyFont="1" applyFill="1" applyBorder="1" applyAlignment="1">
      <alignment horizontal="left"/>
    </xf>
    <xf numFmtId="0" fontId="3" fillId="3" borderId="11" xfId="0" applyFont="1" applyFill="1" applyBorder="1" applyAlignment="1">
      <alignment horizontal="left"/>
    </xf>
    <xf numFmtId="0" fontId="4" fillId="0" borderId="11"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34" xfId="0" applyFont="1" applyBorder="1" applyAlignment="1" applyProtection="1">
      <alignment horizontal="left"/>
      <protection locked="0"/>
    </xf>
    <xf numFmtId="0" fontId="4" fillId="0" borderId="35" xfId="0" applyFont="1" applyBorder="1" applyAlignment="1" applyProtection="1">
      <alignment horizontal="left"/>
      <protection locked="0"/>
    </xf>
    <xf numFmtId="0" fontId="11" fillId="3" borderId="22" xfId="2" applyFont="1" applyFill="1" applyBorder="1" applyAlignment="1">
      <alignment horizontal="left" vertical="center"/>
    </xf>
    <xf numFmtId="0" fontId="11" fillId="3" borderId="23" xfId="2" applyFont="1" applyFill="1" applyBorder="1" applyAlignment="1">
      <alignment horizontal="left" vertical="center"/>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3" fillId="3" borderId="22" xfId="0" applyFont="1" applyFill="1" applyBorder="1" applyAlignment="1">
      <alignment horizontal="left" vertical="center"/>
    </xf>
    <xf numFmtId="0" fontId="3" fillId="3" borderId="23"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1" fillId="3" borderId="99" xfId="0" applyFont="1" applyFill="1" applyBorder="1" applyAlignment="1">
      <alignment horizontal="left" vertical="center"/>
    </xf>
    <xf numFmtId="0" fontId="11" fillId="3" borderId="34" xfId="0" applyFont="1" applyFill="1" applyBorder="1" applyAlignment="1">
      <alignment horizontal="left" vertical="center"/>
    </xf>
    <xf numFmtId="0" fontId="9" fillId="0" borderId="23" xfId="2" applyBorder="1" applyAlignment="1" applyProtection="1">
      <alignment horizontal="left" vertical="center"/>
      <protection locked="0"/>
    </xf>
    <xf numFmtId="169" fontId="4" fillId="0" borderId="11" xfId="0" quotePrefix="1" applyNumberFormat="1" applyFont="1" applyBorder="1" applyAlignment="1" applyProtection="1">
      <alignment horizontal="left" vertical="center"/>
      <protection locked="0"/>
    </xf>
    <xf numFmtId="169" fontId="4" fillId="0" borderId="11" xfId="0" applyNumberFormat="1" applyFont="1" applyBorder="1" applyAlignment="1" applyProtection="1">
      <alignment horizontal="left" vertical="center"/>
      <protection locked="0"/>
    </xf>
    <xf numFmtId="169" fontId="4" fillId="0" borderId="12" xfId="0" applyNumberFormat="1" applyFont="1" applyBorder="1" applyAlignment="1" applyProtection="1">
      <alignment horizontal="left" vertical="center"/>
      <protection locked="0"/>
    </xf>
    <xf numFmtId="169" fontId="4" fillId="0" borderId="23" xfId="0" quotePrefix="1" applyNumberFormat="1" applyFont="1" applyBorder="1" applyAlignment="1" applyProtection="1">
      <alignment horizontal="left" vertical="center"/>
      <protection locked="0"/>
    </xf>
    <xf numFmtId="169" fontId="4" fillId="0" borderId="23" xfId="0" applyNumberFormat="1" applyFont="1" applyBorder="1" applyAlignment="1" applyProtection="1">
      <alignment horizontal="left" vertical="center"/>
      <protection locked="0"/>
    </xf>
    <xf numFmtId="169" fontId="4" fillId="0" borderId="24" xfId="0" applyNumberFormat="1" applyFont="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3" fillId="3" borderId="1" xfId="0" applyFont="1" applyFill="1" applyBorder="1" applyAlignment="1">
      <alignment horizontal="center" vertical="center"/>
    </xf>
    <xf numFmtId="0" fontId="3" fillId="3" borderId="15" xfId="0" applyFont="1" applyFill="1" applyBorder="1" applyAlignment="1">
      <alignment horizontal="lef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168" fontId="4" fillId="0" borderId="10" xfId="0" applyNumberFormat="1" applyFont="1" applyBorder="1" applyAlignment="1" applyProtection="1">
      <alignment horizontal="left" vertical="center"/>
      <protection locked="0"/>
    </xf>
    <xf numFmtId="168" fontId="4" fillId="0" borderId="12" xfId="0" applyNumberFormat="1" applyFont="1" applyBorder="1" applyAlignment="1" applyProtection="1">
      <alignment horizontal="left"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11" fillId="3" borderId="36" xfId="2" applyFont="1" applyFill="1" applyBorder="1" applyAlignment="1">
      <alignment horizontal="center" vertical="center"/>
    </xf>
    <xf numFmtId="3" fontId="10" fillId="0" borderId="37" xfId="0" applyNumberFormat="1" applyFont="1" applyBorder="1" applyAlignment="1" applyProtection="1">
      <alignment horizontal="center" vertical="center"/>
      <protection locked="0"/>
    </xf>
    <xf numFmtId="3" fontId="10" fillId="0" borderId="35" xfId="0" applyNumberFormat="1" applyFont="1" applyBorder="1" applyAlignment="1" applyProtection="1">
      <alignment horizontal="center" vertical="center"/>
      <protection locked="0"/>
    </xf>
    <xf numFmtId="0" fontId="11" fillId="3" borderId="37"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3" fillId="7" borderId="22"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3" fillId="3" borderId="49"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4" fillId="10" borderId="5" xfId="0" applyFont="1" applyFill="1" applyBorder="1" applyAlignment="1" applyProtection="1">
      <alignment horizontal="left" vertical="top" wrapText="1"/>
      <protection locked="0"/>
    </xf>
    <xf numFmtId="0" fontId="4" fillId="10" borderId="6" xfId="0" applyFont="1" applyFill="1" applyBorder="1" applyAlignment="1" applyProtection="1">
      <alignment horizontal="left" vertical="top" wrapText="1"/>
      <protection locked="0"/>
    </xf>
    <xf numFmtId="0" fontId="4" fillId="10" borderId="7" xfId="0" applyFont="1" applyFill="1" applyBorder="1" applyAlignment="1" applyProtection="1">
      <alignment horizontal="left" vertical="top" wrapText="1"/>
      <protection locked="0"/>
    </xf>
    <xf numFmtId="0" fontId="3" fillId="3" borderId="46" xfId="0" applyFont="1" applyFill="1" applyBorder="1" applyAlignment="1">
      <alignment horizontal="left" vertical="center" wrapText="1"/>
    </xf>
    <xf numFmtId="0" fontId="34" fillId="12" borderId="54" xfId="0" applyFont="1" applyFill="1" applyBorder="1" applyAlignment="1">
      <alignment horizontal="center" vertical="center"/>
    </xf>
    <xf numFmtId="0" fontId="34" fillId="12" borderId="55" xfId="0" applyFont="1" applyFill="1" applyBorder="1" applyAlignment="1">
      <alignment horizontal="center" vertical="center"/>
    </xf>
    <xf numFmtId="0" fontId="34" fillId="12" borderId="56" xfId="0" applyFont="1" applyFill="1" applyBorder="1" applyAlignment="1">
      <alignment horizontal="center" vertical="center"/>
    </xf>
    <xf numFmtId="0" fontId="34" fillId="12" borderId="57" xfId="0" applyFont="1" applyFill="1" applyBorder="1" applyAlignment="1">
      <alignment horizontal="center" vertical="center"/>
    </xf>
    <xf numFmtId="0" fontId="34" fillId="12" borderId="58" xfId="0" applyFont="1" applyFill="1" applyBorder="1" applyAlignment="1">
      <alignment horizontal="center" vertical="center"/>
    </xf>
    <xf numFmtId="0" fontId="34" fillId="12" borderId="59" xfId="0" applyFont="1" applyFill="1" applyBorder="1" applyAlignment="1">
      <alignment horizontal="center" vertical="center"/>
    </xf>
    <xf numFmtId="0" fontId="34" fillId="10" borderId="0" xfId="0" applyFont="1" applyFill="1" applyAlignment="1">
      <alignment horizontal="center" vertical="center"/>
    </xf>
    <xf numFmtId="0" fontId="34" fillId="3" borderId="54" xfId="0" applyFont="1" applyFill="1" applyBorder="1" applyAlignment="1">
      <alignment horizontal="left" vertical="center"/>
    </xf>
    <xf numFmtId="0" fontId="34" fillId="3" borderId="55" xfId="0" applyFont="1" applyFill="1" applyBorder="1" applyAlignment="1">
      <alignment horizontal="left" vertical="center"/>
    </xf>
    <xf numFmtId="0" fontId="33" fillId="14" borderId="55" xfId="0" applyFont="1" applyFill="1" applyBorder="1" applyAlignment="1" applyProtection="1">
      <alignment horizontal="center" vertical="center" wrapText="1"/>
      <protection locked="0"/>
    </xf>
    <xf numFmtId="0" fontId="33" fillId="14" borderId="56" xfId="0" applyFont="1" applyFill="1" applyBorder="1" applyAlignment="1" applyProtection="1">
      <alignment horizontal="center" vertical="center" wrapText="1"/>
      <protection locked="0"/>
    </xf>
    <xf numFmtId="0" fontId="36" fillId="3" borderId="68" xfId="0" applyFont="1" applyFill="1" applyBorder="1" applyAlignment="1">
      <alignment horizontal="left"/>
    </xf>
    <xf numFmtId="0" fontId="36" fillId="3" borderId="69" xfId="0" applyFont="1" applyFill="1" applyBorder="1" applyAlignment="1">
      <alignment horizontal="left"/>
    </xf>
    <xf numFmtId="0" fontId="36" fillId="3" borderId="70" xfId="0" applyFont="1" applyFill="1" applyBorder="1" applyAlignment="1">
      <alignment horizontal="left"/>
    </xf>
    <xf numFmtId="0" fontId="36" fillId="3" borderId="68" xfId="0" applyFont="1" applyFill="1" applyBorder="1" applyAlignment="1">
      <alignment horizontal="left" vertical="center"/>
    </xf>
    <xf numFmtId="0" fontId="36" fillId="3" borderId="69" xfId="0" applyFont="1" applyFill="1" applyBorder="1" applyAlignment="1">
      <alignment horizontal="left" vertical="center"/>
    </xf>
    <xf numFmtId="0" fontId="36" fillId="3" borderId="70" xfId="0" applyFont="1" applyFill="1" applyBorder="1" applyAlignment="1">
      <alignment horizontal="left" vertical="center"/>
    </xf>
    <xf numFmtId="0" fontId="34" fillId="3" borderId="64" xfId="0" applyFont="1" applyFill="1" applyBorder="1" applyAlignment="1">
      <alignment horizontal="left" vertical="center"/>
    </xf>
    <xf numFmtId="0" fontId="34" fillId="3" borderId="51" xfId="0" applyFont="1" applyFill="1" applyBorder="1" applyAlignment="1">
      <alignment horizontal="left" vertical="center"/>
    </xf>
    <xf numFmtId="0" fontId="34" fillId="3" borderId="65" xfId="0" applyFont="1" applyFill="1" applyBorder="1" applyAlignment="1">
      <alignment horizontal="left" vertical="center"/>
    </xf>
    <xf numFmtId="0" fontId="34" fillId="3" borderId="62" xfId="0" applyFont="1" applyFill="1" applyBorder="1" applyAlignment="1">
      <alignment horizontal="left" vertical="center"/>
    </xf>
    <xf numFmtId="0" fontId="34" fillId="3" borderId="48" xfId="0" applyFont="1" applyFill="1" applyBorder="1" applyAlignment="1">
      <alignment horizontal="left" vertical="center"/>
    </xf>
    <xf numFmtId="0" fontId="34" fillId="3" borderId="63" xfId="0" applyFont="1" applyFill="1" applyBorder="1" applyAlignment="1">
      <alignment horizontal="left" vertical="center"/>
    </xf>
    <xf numFmtId="0" fontId="38" fillId="0" borderId="66" xfId="0" applyFont="1" applyBorder="1" applyAlignment="1">
      <alignment horizontal="left" vertical="center"/>
    </xf>
    <xf numFmtId="0" fontId="38" fillId="0" borderId="31" xfId="0" applyFont="1" applyBorder="1" applyAlignment="1">
      <alignment horizontal="left" vertical="center"/>
    </xf>
    <xf numFmtId="0" fontId="33" fillId="14" borderId="31" xfId="0" applyFont="1" applyFill="1" applyBorder="1" applyAlignment="1" applyProtection="1">
      <alignment horizontal="center" vertical="center" wrapText="1"/>
      <protection locked="0"/>
    </xf>
    <xf numFmtId="0" fontId="33" fillId="14" borderId="67" xfId="0" applyFont="1" applyFill="1" applyBorder="1" applyAlignment="1" applyProtection="1">
      <alignment horizontal="center" vertical="center" wrapText="1"/>
      <protection locked="0"/>
    </xf>
    <xf numFmtId="0" fontId="36" fillId="3" borderId="62" xfId="0" applyFont="1" applyFill="1" applyBorder="1" applyAlignment="1">
      <alignment horizontal="left" vertical="center"/>
    </xf>
    <xf numFmtId="0" fontId="36" fillId="3" borderId="48" xfId="0" applyFont="1" applyFill="1" applyBorder="1" applyAlignment="1">
      <alignment horizontal="left" vertical="center"/>
    </xf>
    <xf numFmtId="0" fontId="36" fillId="3" borderId="63" xfId="0" applyFont="1" applyFill="1" applyBorder="1" applyAlignment="1">
      <alignment horizontal="left" vertical="center"/>
    </xf>
    <xf numFmtId="0" fontId="37" fillId="0" borderId="62" xfId="0" applyFont="1" applyBorder="1" applyAlignment="1">
      <alignment horizontal="left"/>
    </xf>
    <xf numFmtId="0" fontId="37" fillId="0" borderId="48" xfId="0" applyFont="1" applyBorder="1" applyAlignment="1">
      <alignment horizontal="left"/>
    </xf>
    <xf numFmtId="0" fontId="33" fillId="14" borderId="49" xfId="0" applyFont="1" applyFill="1" applyBorder="1" applyAlignment="1" applyProtection="1">
      <alignment horizontal="center" vertical="center" wrapText="1"/>
      <protection locked="0"/>
    </xf>
    <xf numFmtId="0" fontId="33" fillId="14" borderId="84" xfId="0" applyFont="1" applyFill="1" applyBorder="1" applyAlignment="1" applyProtection="1">
      <alignment horizontal="center" vertical="center" wrapText="1"/>
      <protection locked="0"/>
    </xf>
    <xf numFmtId="0" fontId="34" fillId="15" borderId="75" xfId="0" applyFont="1" applyFill="1" applyBorder="1" applyAlignment="1">
      <alignment horizontal="center" vertical="center"/>
    </xf>
    <xf numFmtId="0" fontId="34" fillId="15" borderId="51" xfId="0" applyFont="1" applyFill="1" applyBorder="1" applyAlignment="1">
      <alignment horizontal="center" vertical="center"/>
    </xf>
    <xf numFmtId="0" fontId="34" fillId="15" borderId="76" xfId="0" applyFont="1" applyFill="1" applyBorder="1" applyAlignment="1">
      <alignment horizontal="center" vertical="center"/>
    </xf>
    <xf numFmtId="0" fontId="34" fillId="15" borderId="65" xfId="0" applyFont="1" applyFill="1" applyBorder="1" applyAlignment="1">
      <alignment horizontal="center" vertical="center"/>
    </xf>
    <xf numFmtId="0" fontId="34" fillId="3" borderId="68" xfId="0" applyFont="1" applyFill="1" applyBorder="1" applyAlignment="1">
      <alignment horizontal="center" vertical="center" wrapText="1"/>
    </xf>
    <xf numFmtId="0" fontId="34" fillId="3" borderId="69" xfId="0" applyFont="1" applyFill="1" applyBorder="1" applyAlignment="1">
      <alignment horizontal="center" vertical="center" wrapText="1"/>
    </xf>
    <xf numFmtId="0" fontId="34" fillId="3" borderId="70" xfId="0" applyFont="1" applyFill="1" applyBorder="1" applyAlignment="1">
      <alignment horizontal="center" vertical="center" wrapText="1"/>
    </xf>
    <xf numFmtId="0" fontId="34" fillId="15" borderId="54" xfId="0" applyFont="1" applyFill="1" applyBorder="1" applyAlignment="1">
      <alignment horizontal="center" vertical="center"/>
    </xf>
    <xf numFmtId="0" fontId="34" fillId="15" borderId="55" xfId="0" applyFont="1" applyFill="1" applyBorder="1" applyAlignment="1">
      <alignment horizontal="center" vertical="center"/>
    </xf>
    <xf numFmtId="0" fontId="34" fillId="15" borderId="62" xfId="0" applyFont="1" applyFill="1" applyBorder="1" applyAlignment="1">
      <alignment horizontal="center" vertical="center"/>
    </xf>
    <xf numFmtId="0" fontId="34" fillId="15" borderId="48" xfId="0" applyFont="1" applyFill="1" applyBorder="1" applyAlignment="1">
      <alignment horizontal="center" vertical="center"/>
    </xf>
    <xf numFmtId="0" fontId="34" fillId="0" borderId="62" xfId="0" applyFont="1" applyBorder="1" applyAlignment="1">
      <alignment horizontal="left" vertical="center"/>
    </xf>
    <xf numFmtId="0" fontId="34" fillId="0" borderId="48" xfId="0" applyFont="1" applyBorder="1" applyAlignment="1">
      <alignment horizontal="left" vertical="center"/>
    </xf>
    <xf numFmtId="0" fontId="34" fillId="0" borderId="96" xfId="0" applyFont="1" applyBorder="1" applyAlignment="1">
      <alignment horizontal="left"/>
    </xf>
    <xf numFmtId="0" fontId="34" fillId="0" borderId="97" xfId="0" applyFont="1" applyBorder="1" applyAlignment="1">
      <alignment horizontal="left"/>
    </xf>
    <xf numFmtId="0" fontId="34" fillId="15" borderId="78" xfId="0" applyFont="1" applyFill="1" applyBorder="1" applyAlignment="1">
      <alignment horizontal="center" vertical="center" wrapText="1"/>
    </xf>
    <xf numFmtId="0" fontId="34" fillId="15" borderId="64" xfId="0" applyFont="1" applyFill="1" applyBorder="1" applyAlignment="1">
      <alignment horizontal="center" vertical="center" wrapText="1"/>
    </xf>
    <xf numFmtId="0" fontId="34" fillId="15" borderId="79" xfId="0" applyFont="1" applyFill="1" applyBorder="1" applyAlignment="1">
      <alignment horizontal="center" vertical="center"/>
    </xf>
    <xf numFmtId="0" fontId="34" fillId="15" borderId="80" xfId="0" applyFont="1" applyFill="1" applyBorder="1" applyAlignment="1">
      <alignment horizontal="center" vertical="center"/>
    </xf>
    <xf numFmtId="0" fontId="34" fillId="15" borderId="81" xfId="0" applyFont="1" applyFill="1" applyBorder="1" applyAlignment="1">
      <alignment horizontal="center" vertical="center"/>
    </xf>
    <xf numFmtId="0" fontId="34" fillId="15" borderId="82" xfId="0" applyFont="1" applyFill="1" applyBorder="1" applyAlignment="1">
      <alignment horizontal="center" vertical="center"/>
    </xf>
    <xf numFmtId="0" fontId="34" fillId="0" borderId="71" xfId="0" applyFont="1" applyBorder="1" applyAlignment="1">
      <alignment horizontal="left" vertical="center"/>
    </xf>
    <xf numFmtId="0" fontId="34" fillId="0" borderId="72" xfId="0" applyFont="1" applyBorder="1" applyAlignment="1">
      <alignment horizontal="left" vertical="center"/>
    </xf>
    <xf numFmtId="0" fontId="34" fillId="0" borderId="87" xfId="0" applyFont="1" applyBorder="1" applyAlignment="1">
      <alignment horizontal="left" vertical="center"/>
    </xf>
    <xf numFmtId="0" fontId="34" fillId="0" borderId="88" xfId="0" applyFont="1" applyBorder="1" applyAlignment="1">
      <alignment horizontal="left" vertical="center"/>
    </xf>
    <xf numFmtId="0" fontId="3" fillId="14" borderId="88" xfId="0" applyFont="1" applyFill="1" applyBorder="1" applyAlignment="1" applyProtection="1">
      <alignment horizontal="center" vertical="center" wrapText="1"/>
      <protection locked="0"/>
    </xf>
    <xf numFmtId="0" fontId="3" fillId="14" borderId="89" xfId="0" applyFont="1" applyFill="1" applyBorder="1" applyAlignment="1" applyProtection="1">
      <alignment horizontal="center" vertical="center" wrapText="1"/>
      <protection locked="0"/>
    </xf>
    <xf numFmtId="0" fontId="34" fillId="3" borderId="68" xfId="0" applyFont="1" applyFill="1" applyBorder="1" applyAlignment="1">
      <alignment horizontal="center" vertical="center"/>
    </xf>
    <xf numFmtId="0" fontId="34" fillId="3" borderId="69" xfId="0" applyFont="1" applyFill="1" applyBorder="1" applyAlignment="1">
      <alignment horizontal="center" vertical="center"/>
    </xf>
    <xf numFmtId="0" fontId="34" fillId="3" borderId="70" xfId="0" applyFont="1" applyFill="1" applyBorder="1" applyAlignment="1">
      <alignment horizontal="center" vertical="center"/>
    </xf>
    <xf numFmtId="0" fontId="34" fillId="15" borderId="54" xfId="0" applyFont="1" applyFill="1" applyBorder="1" applyAlignment="1">
      <alignment horizontal="center" vertical="center" wrapText="1"/>
    </xf>
    <xf numFmtId="0" fontId="34" fillId="15" borderId="55" xfId="0" applyFont="1" applyFill="1" applyBorder="1" applyAlignment="1">
      <alignment horizontal="center" vertical="center" wrapText="1"/>
    </xf>
    <xf numFmtId="0" fontId="36" fillId="15" borderId="55" xfId="0" applyFont="1" applyFill="1" applyBorder="1" applyAlignment="1">
      <alignment horizontal="center" vertical="center"/>
    </xf>
    <xf numFmtId="0" fontId="36" fillId="15" borderId="56" xfId="0" applyFont="1" applyFill="1" applyBorder="1" applyAlignment="1">
      <alignment horizontal="center" vertical="center"/>
    </xf>
    <xf numFmtId="0" fontId="34" fillId="0" borderId="62" xfId="0" applyFont="1" applyBorder="1" applyAlignment="1">
      <alignment horizontal="left" vertical="top" wrapText="1"/>
    </xf>
    <xf numFmtId="0" fontId="34" fillId="0" borderId="48" xfId="0" applyFont="1" applyBorder="1" applyAlignment="1">
      <alignment horizontal="left" vertical="top" wrapText="1"/>
    </xf>
    <xf numFmtId="0" fontId="36" fillId="21" borderId="49" xfId="0" applyFont="1" applyFill="1" applyBorder="1" applyAlignment="1" applyProtection="1">
      <alignment horizontal="center" vertical="center"/>
      <protection locked="0"/>
    </xf>
    <xf numFmtId="0" fontId="36" fillId="21" borderId="84" xfId="0" applyFont="1" applyFill="1" applyBorder="1" applyAlignment="1" applyProtection="1">
      <alignment horizontal="center" vertical="center"/>
      <protection locked="0"/>
    </xf>
    <xf numFmtId="0" fontId="34" fillId="0" borderId="85" xfId="0" applyFont="1" applyBorder="1" applyAlignment="1">
      <alignment horizontal="left" vertical="top" wrapText="1"/>
    </xf>
    <xf numFmtId="0" fontId="34" fillId="0" borderId="86" xfId="0" applyFont="1" applyBorder="1" applyAlignment="1">
      <alignment horizontal="left" vertical="top" wrapText="1"/>
    </xf>
    <xf numFmtId="0" fontId="34" fillId="0" borderId="62" xfId="0" applyFont="1" applyBorder="1" applyAlignment="1">
      <alignment horizontal="left" wrapText="1"/>
    </xf>
    <xf numFmtId="0" fontId="34" fillId="0" borderId="48" xfId="0" applyFont="1" applyBorder="1" applyAlignment="1">
      <alignment horizontal="left" wrapText="1"/>
    </xf>
    <xf numFmtId="0" fontId="3" fillId="14" borderId="48" xfId="0" applyFont="1" applyFill="1" applyBorder="1" applyAlignment="1" applyProtection="1">
      <alignment horizontal="center" vertical="center" wrapText="1"/>
      <protection locked="0"/>
    </xf>
    <xf numFmtId="0" fontId="3" fillId="14" borderId="63" xfId="0" applyFont="1" applyFill="1" applyBorder="1" applyAlignment="1" applyProtection="1">
      <alignment horizontal="center" vertical="center" wrapText="1"/>
      <protection locked="0"/>
    </xf>
    <xf numFmtId="0" fontId="34" fillId="0" borderId="54" xfId="0" applyFont="1" applyBorder="1" applyAlignment="1">
      <alignment horizontal="left" vertical="center" wrapText="1"/>
    </xf>
    <xf numFmtId="0" fontId="34" fillId="0" borderId="55" xfId="0" applyFont="1" applyBorder="1" applyAlignment="1">
      <alignment horizontal="left" vertical="center" wrapText="1"/>
    </xf>
    <xf numFmtId="0" fontId="34" fillId="21" borderId="55" xfId="0" applyFont="1" applyFill="1" applyBorder="1" applyAlignment="1" applyProtection="1">
      <alignment horizontal="center" vertical="center"/>
      <protection locked="0"/>
    </xf>
    <xf numFmtId="0" fontId="34" fillId="21" borderId="56" xfId="0" applyFont="1" applyFill="1" applyBorder="1" applyAlignment="1" applyProtection="1">
      <alignment horizontal="center" vertical="center"/>
      <protection locked="0"/>
    </xf>
    <xf numFmtId="0" fontId="38" fillId="0" borderId="62" xfId="0" applyFont="1" applyBorder="1" applyAlignment="1">
      <alignment horizontal="left" wrapText="1"/>
    </xf>
    <xf numFmtId="0" fontId="38" fillId="0" borderId="48" xfId="0" applyFont="1" applyBorder="1" applyAlignment="1">
      <alignment horizontal="left" wrapText="1"/>
    </xf>
    <xf numFmtId="0" fontId="3" fillId="0" borderId="48" xfId="0" applyFont="1" applyBorder="1" applyAlignment="1">
      <alignment horizontal="center" vertical="center" wrapText="1"/>
    </xf>
    <xf numFmtId="0" fontId="3" fillId="0" borderId="63" xfId="0" applyFont="1" applyBorder="1" applyAlignment="1">
      <alignment horizontal="center" vertical="center" wrapText="1"/>
    </xf>
    <xf numFmtId="0" fontId="3" fillId="14" borderId="90" xfId="0" applyFont="1" applyFill="1" applyBorder="1" applyAlignment="1" applyProtection="1">
      <alignment horizontal="center" vertical="center" wrapText="1"/>
      <protection locked="0"/>
    </xf>
    <xf numFmtId="0" fontId="3" fillId="14" borderId="91" xfId="0" applyFont="1" applyFill="1" applyBorder="1" applyAlignment="1" applyProtection="1">
      <alignment horizontal="center" vertical="center" wrapText="1"/>
      <protection locked="0"/>
    </xf>
    <xf numFmtId="0" fontId="3" fillId="14" borderId="77" xfId="0" applyFont="1" applyFill="1" applyBorder="1" applyAlignment="1" applyProtection="1">
      <alignment horizontal="center" vertical="center" wrapText="1"/>
      <protection locked="0"/>
    </xf>
    <xf numFmtId="0" fontId="3" fillId="14" borderId="72" xfId="0" applyFont="1" applyFill="1" applyBorder="1" applyAlignment="1" applyProtection="1">
      <alignment horizontal="center" vertical="center" wrapText="1"/>
      <protection locked="0"/>
    </xf>
    <xf numFmtId="0" fontId="3" fillId="14" borderId="73" xfId="0" applyFont="1" applyFill="1" applyBorder="1" applyAlignment="1" applyProtection="1">
      <alignment horizontal="center" vertical="center" wrapText="1"/>
      <protection locked="0"/>
    </xf>
    <xf numFmtId="0" fontId="34" fillId="0" borderId="62" xfId="0" applyFont="1" applyBorder="1" applyAlignment="1">
      <alignment horizontal="left" vertical="center" wrapText="1"/>
    </xf>
    <xf numFmtId="0" fontId="34" fillId="0" borderId="48" xfId="0" applyFont="1" applyBorder="1" applyAlignment="1">
      <alignment horizontal="left" vertical="center" wrapText="1"/>
    </xf>
    <xf numFmtId="0" fontId="34" fillId="0" borderId="62" xfId="0" applyFont="1" applyBorder="1" applyAlignment="1">
      <alignment horizontal="center" vertical="center" wrapText="1"/>
    </xf>
    <xf numFmtId="0" fontId="34" fillId="0" borderId="48" xfId="0" applyFont="1" applyBorder="1" applyAlignment="1">
      <alignment horizontal="center" vertical="center" wrapText="1"/>
    </xf>
    <xf numFmtId="0" fontId="34" fillId="21" borderId="48" xfId="0" applyFont="1" applyFill="1" applyBorder="1" applyAlignment="1" applyProtection="1">
      <alignment horizontal="center" vertical="center"/>
      <protection locked="0"/>
    </xf>
    <xf numFmtId="0" fontId="34" fillId="21" borderId="63" xfId="0" applyFont="1" applyFill="1" applyBorder="1" applyAlignment="1" applyProtection="1">
      <alignment horizontal="center" vertical="center"/>
      <protection locked="0"/>
    </xf>
    <xf numFmtId="0" fontId="34" fillId="0" borderId="71" xfId="0" applyFont="1" applyBorder="1" applyAlignment="1">
      <alignment horizontal="center" vertical="center" wrapText="1"/>
    </xf>
    <xf numFmtId="0" fontId="34" fillId="0" borderId="72" xfId="0" applyFont="1" applyBorder="1" applyAlignment="1">
      <alignment horizontal="center" vertical="center" wrapText="1"/>
    </xf>
    <xf numFmtId="0" fontId="38" fillId="0" borderId="62" xfId="0" applyFont="1" applyBorder="1" applyAlignment="1">
      <alignment horizontal="center" vertical="center" wrapText="1"/>
    </xf>
    <xf numFmtId="0" fontId="38" fillId="0" borderId="48" xfId="0" applyFont="1" applyBorder="1" applyAlignment="1">
      <alignment horizontal="center" vertical="center" wrapText="1"/>
    </xf>
    <xf numFmtId="0" fontId="34" fillId="3" borderId="78" xfId="0" applyFont="1" applyFill="1" applyBorder="1" applyAlignment="1">
      <alignment horizontal="center" vertical="center"/>
    </xf>
    <xf numFmtId="0" fontId="34" fillId="3" borderId="75" xfId="0" applyFont="1" applyFill="1" applyBorder="1" applyAlignment="1">
      <alignment horizontal="center" vertical="center"/>
    </xf>
    <xf numFmtId="0" fontId="34" fillId="3" borderId="76" xfId="0" applyFont="1" applyFill="1" applyBorder="1" applyAlignment="1">
      <alignment horizontal="center" vertical="center"/>
    </xf>
    <xf numFmtId="0" fontId="36" fillId="0" borderId="64" xfId="0" applyFont="1" applyBorder="1" applyAlignment="1">
      <alignment horizontal="center" vertical="center"/>
    </xf>
    <xf numFmtId="0" fontId="36" fillId="0" borderId="51" xfId="0" applyFont="1" applyBorder="1" applyAlignment="1">
      <alignment horizontal="center" vertical="center"/>
    </xf>
    <xf numFmtId="0" fontId="36" fillId="0" borderId="51" xfId="0" applyFont="1" applyBorder="1" applyAlignment="1">
      <alignment horizontal="center" vertical="center" wrapText="1"/>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36" fillId="0" borderId="55" xfId="0" applyFont="1" applyBorder="1" applyAlignment="1">
      <alignment horizontal="center" vertical="center" wrapText="1"/>
    </xf>
    <xf numFmtId="0" fontId="3" fillId="14" borderId="62" xfId="0" applyFont="1" applyFill="1" applyBorder="1" applyAlignment="1" applyProtection="1">
      <alignment horizontal="center" vertical="center" wrapText="1"/>
      <protection locked="0"/>
    </xf>
    <xf numFmtId="0" fontId="41" fillId="0" borderId="0" xfId="0" applyFont="1" applyAlignment="1">
      <alignment horizontal="left" vertical="top"/>
    </xf>
    <xf numFmtId="0" fontId="44" fillId="0" borderId="0" xfId="0" applyFont="1" applyAlignment="1">
      <alignment horizontal="left" vertical="top"/>
    </xf>
    <xf numFmtId="0" fontId="33" fillId="14" borderId="79" xfId="0" applyFont="1" applyFill="1" applyBorder="1" applyAlignment="1" applyProtection="1">
      <alignment horizontal="left" vertical="center" wrapText="1"/>
      <protection locked="0"/>
    </xf>
    <xf numFmtId="0" fontId="33" fillId="14" borderId="80" xfId="0" applyFont="1" applyFill="1" applyBorder="1" applyAlignment="1" applyProtection="1">
      <alignment horizontal="left" vertical="center" wrapText="1"/>
      <protection locked="0"/>
    </xf>
    <xf numFmtId="0" fontId="33" fillId="14" borderId="82" xfId="0" applyFont="1" applyFill="1" applyBorder="1" applyAlignment="1" applyProtection="1">
      <alignment horizontal="left" vertical="center" wrapText="1"/>
      <protection locked="0"/>
    </xf>
    <xf numFmtId="0" fontId="37" fillId="0" borderId="92" xfId="0" applyFont="1" applyBorder="1" applyAlignment="1" applyProtection="1">
      <alignment horizontal="center"/>
      <protection locked="0"/>
    </xf>
    <xf numFmtId="0" fontId="37" fillId="0" borderId="91" xfId="0" applyFont="1" applyBorder="1" applyAlignment="1" applyProtection="1">
      <alignment horizontal="center"/>
      <protection locked="0"/>
    </xf>
    <xf numFmtId="0" fontId="37" fillId="0" borderId="93" xfId="0" applyFont="1" applyBorder="1" applyAlignment="1" applyProtection="1">
      <alignment horizontal="center"/>
      <protection locked="0"/>
    </xf>
    <xf numFmtId="0" fontId="34" fillId="0" borderId="94" xfId="0" applyFont="1" applyBorder="1" applyAlignment="1">
      <alignment horizontal="left" vertical="center"/>
    </xf>
    <xf numFmtId="0" fontId="34" fillId="0" borderId="80" xfId="0" applyFont="1" applyBorder="1" applyAlignment="1">
      <alignment horizontal="left" vertical="center"/>
    </xf>
    <xf numFmtId="0" fontId="34" fillId="0" borderId="81" xfId="0" applyFont="1" applyBorder="1" applyAlignment="1">
      <alignment horizontal="left" vertical="center"/>
    </xf>
    <xf numFmtId="0" fontId="37" fillId="0" borderId="90" xfId="0" applyFont="1" applyBorder="1" applyAlignment="1">
      <alignment horizontal="center"/>
    </xf>
    <xf numFmtId="0" fontId="37" fillId="0" borderId="77" xfId="0" applyFont="1" applyBorder="1" applyAlignment="1">
      <alignment horizontal="center"/>
    </xf>
    <xf numFmtId="0" fontId="3" fillId="14" borderId="96" xfId="0" applyFont="1" applyFill="1" applyBorder="1" applyAlignment="1" applyProtection="1">
      <alignment horizontal="center" vertical="center" wrapText="1"/>
      <protection locked="0"/>
    </xf>
    <xf numFmtId="0" fontId="3" fillId="14" borderId="97" xfId="0" applyFont="1" applyFill="1" applyBorder="1" applyAlignment="1" applyProtection="1">
      <alignment horizontal="center" vertical="center" wrapText="1"/>
      <protection locked="0"/>
    </xf>
    <xf numFmtId="0" fontId="4" fillId="0" borderId="86" xfId="0" applyFont="1" applyBorder="1" applyAlignment="1" applyProtection="1">
      <alignment vertical="top" wrapText="1"/>
      <protection locked="0"/>
    </xf>
    <xf numFmtId="0" fontId="3" fillId="3" borderId="49" xfId="0" applyFont="1" applyFill="1" applyBorder="1" applyAlignment="1">
      <alignment horizontal="left" vertical="center"/>
    </xf>
    <xf numFmtId="0" fontId="3" fillId="3" borderId="34" xfId="0" applyFont="1" applyFill="1" applyBorder="1" applyAlignment="1">
      <alignment horizontal="left" vertical="center"/>
    </xf>
    <xf numFmtId="0" fontId="3" fillId="3" borderId="35" xfId="0" applyFont="1" applyFill="1" applyBorder="1" applyAlignment="1">
      <alignment horizontal="left" vertical="center"/>
    </xf>
    <xf numFmtId="3" fontId="10" fillId="0" borderId="49" xfId="0" applyNumberFormat="1" applyFont="1" applyBorder="1" applyAlignment="1" applyProtection="1">
      <alignment horizontal="left" vertical="center" wrapText="1"/>
      <protection locked="0"/>
    </xf>
    <xf numFmtId="3" fontId="10" fillId="0" borderId="34" xfId="0" applyNumberFormat="1" applyFont="1" applyBorder="1" applyAlignment="1" applyProtection="1">
      <alignment horizontal="left" vertical="center" wrapText="1"/>
      <protection locked="0"/>
    </xf>
    <xf numFmtId="3" fontId="10" fillId="0" borderId="35" xfId="0" applyNumberFormat="1" applyFont="1" applyBorder="1" applyAlignment="1" applyProtection="1">
      <alignment horizontal="left" vertical="center" wrapText="1"/>
      <protection locked="0"/>
    </xf>
    <xf numFmtId="0" fontId="3" fillId="0" borderId="34"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3" borderId="50" xfId="0" applyFont="1" applyFill="1" applyBorder="1" applyAlignment="1">
      <alignment horizontal="left" vertical="center"/>
    </xf>
    <xf numFmtId="0" fontId="3" fillId="3" borderId="6" xfId="0" applyFont="1" applyFill="1" applyBorder="1" applyAlignment="1">
      <alignment horizontal="left" vertical="center"/>
    </xf>
    <xf numFmtId="0" fontId="4" fillId="0" borderId="49"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3" fillId="0" borderId="31" xfId="0" applyFont="1" applyBorder="1" applyAlignment="1">
      <alignment horizontal="center" vertical="center" textRotation="90"/>
    </xf>
    <xf numFmtId="0" fontId="3" fillId="0" borderId="53" xfId="0" applyFont="1" applyBorder="1" applyAlignment="1">
      <alignment horizontal="center" vertical="center" textRotation="90"/>
    </xf>
    <xf numFmtId="0" fontId="3" fillId="0" borderId="51" xfId="0" applyFont="1" applyBorder="1" applyAlignment="1">
      <alignment horizontal="center" vertical="center" textRotation="90"/>
    </xf>
    <xf numFmtId="0" fontId="4" fillId="0" borderId="48" xfId="0" applyFont="1" applyBorder="1" applyAlignment="1" applyProtection="1">
      <alignment horizontal="left" vertical="top"/>
      <protection locked="0"/>
    </xf>
    <xf numFmtId="0" fontId="4" fillId="0" borderId="86" xfId="0" applyFont="1" applyBorder="1" applyAlignment="1" applyProtection="1">
      <alignment horizontal="left" vertical="top" wrapText="1"/>
      <protection locked="0"/>
    </xf>
    <xf numFmtId="0" fontId="3" fillId="3" borderId="46" xfId="0" applyFont="1" applyFill="1" applyBorder="1" applyAlignment="1">
      <alignment horizontal="left" vertical="center"/>
    </xf>
    <xf numFmtId="0" fontId="4" fillId="0" borderId="45"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protection locked="0"/>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3" fillId="3" borderId="9" xfId="0" applyFont="1" applyFill="1" applyBorder="1" applyAlignment="1">
      <alignment horizontal="left" vertical="center"/>
    </xf>
    <xf numFmtId="0" fontId="27" fillId="3" borderId="46" xfId="0" applyFont="1" applyFill="1" applyBorder="1" applyAlignment="1">
      <alignment horizontal="left" vertical="center"/>
    </xf>
    <xf numFmtId="0" fontId="11" fillId="3" borderId="45" xfId="0" applyFont="1" applyFill="1" applyBorder="1" applyAlignment="1">
      <alignment horizontal="center" vertical="center"/>
    </xf>
    <xf numFmtId="0" fontId="3" fillId="3" borderId="45" xfId="0" applyFont="1" applyFill="1" applyBorder="1" applyAlignment="1">
      <alignment horizontal="left" vertical="center"/>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43" xfId="0" applyFont="1" applyBorder="1" applyAlignment="1" applyProtection="1">
      <alignment horizontal="left" vertical="top" wrapText="1"/>
      <protection locked="0"/>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11" borderId="8" xfId="0" applyFont="1" applyFill="1" applyBorder="1" applyAlignment="1">
      <alignment horizontal="left" vertical="center"/>
    </xf>
    <xf numFmtId="0" fontId="3" fillId="11" borderId="3" xfId="0" applyFont="1" applyFill="1" applyBorder="1" applyAlignment="1">
      <alignment horizontal="left" vertical="center"/>
    </xf>
    <xf numFmtId="0" fontId="3" fillId="11" borderId="4" xfId="0" applyFont="1" applyFill="1" applyBorder="1" applyAlignment="1">
      <alignment horizontal="left" vertical="center"/>
    </xf>
    <xf numFmtId="0" fontId="2" fillId="2" borderId="39" xfId="0" applyFont="1" applyFill="1" applyBorder="1" applyAlignment="1">
      <alignment horizontal="left" vertical="center"/>
    </xf>
    <xf numFmtId="0" fontId="2" fillId="2" borderId="40" xfId="0" applyFont="1" applyFill="1" applyBorder="1" applyAlignment="1">
      <alignment horizontal="left" vertical="center"/>
    </xf>
    <xf numFmtId="0" fontId="2" fillId="2" borderId="38" xfId="0" applyFont="1" applyFill="1" applyBorder="1" applyAlignment="1">
      <alignment horizontal="left" vertical="center"/>
    </xf>
    <xf numFmtId="0" fontId="3" fillId="3" borderId="48" xfId="0" applyFont="1" applyFill="1" applyBorder="1" applyAlignment="1">
      <alignment horizontal="center" vertical="center"/>
    </xf>
    <xf numFmtId="0" fontId="3" fillId="0" borderId="48" xfId="0" applyFont="1" applyBorder="1" applyAlignment="1">
      <alignment horizontal="center" vertical="center" textRotation="90"/>
    </xf>
    <xf numFmtId="0" fontId="5" fillId="0" borderId="8" xfId="0" applyFont="1" applyBorder="1" applyAlignment="1">
      <alignment horizontal="left" vertical="top" wrapText="1"/>
    </xf>
    <xf numFmtId="0" fontId="4" fillId="0" borderId="37" xfId="0" applyFont="1" applyBorder="1" applyAlignment="1" applyProtection="1">
      <alignment horizontal="left" vertical="center" wrapText="1"/>
      <protection locked="0"/>
    </xf>
    <xf numFmtId="0" fontId="11" fillId="3" borderId="31" xfId="0" applyFont="1" applyFill="1" applyBorder="1" applyAlignment="1">
      <alignment horizontal="left" vertical="center" wrapText="1"/>
    </xf>
    <xf numFmtId="0" fontId="34" fillId="3" borderId="37" xfId="0" applyFont="1" applyFill="1" applyBorder="1" applyAlignment="1">
      <alignment horizontal="center" vertical="center" wrapText="1"/>
    </xf>
    <xf numFmtId="0" fontId="34" fillId="3" borderId="34" xfId="0" applyFont="1" applyFill="1" applyBorder="1" applyAlignment="1">
      <alignment horizontal="center" vertical="center" wrapText="1"/>
    </xf>
    <xf numFmtId="0" fontId="34" fillId="3" borderId="35" xfId="0" applyFont="1" applyFill="1" applyBorder="1" applyAlignment="1">
      <alignment horizontal="center"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3" borderId="4" xfId="0" applyFont="1" applyFill="1" applyBorder="1" applyAlignment="1">
      <alignment vertical="center" wrapText="1"/>
    </xf>
    <xf numFmtId="0" fontId="11" fillId="3" borderId="8" xfId="0" applyFont="1" applyFill="1" applyBorder="1" applyAlignment="1">
      <alignment vertical="center" wrapText="1"/>
    </xf>
    <xf numFmtId="0" fontId="11" fillId="3" borderId="0" xfId="0" applyFont="1" applyFill="1" applyAlignment="1">
      <alignment vertical="center" wrapText="1"/>
    </xf>
    <xf numFmtId="0" fontId="11" fillId="3" borderId="9" xfId="0" applyFont="1" applyFill="1" applyBorder="1" applyAlignment="1">
      <alignment vertical="center" wrapText="1"/>
    </xf>
    <xf numFmtId="0" fontId="11" fillId="3" borderId="5" xfId="0" applyFont="1" applyFill="1" applyBorder="1" applyAlignment="1">
      <alignment vertical="center" wrapText="1"/>
    </xf>
    <xf numFmtId="0" fontId="11" fillId="3" borderId="6" xfId="0" applyFont="1" applyFill="1" applyBorder="1" applyAlignment="1">
      <alignment vertical="center" wrapText="1"/>
    </xf>
    <xf numFmtId="0" fontId="11" fillId="3" borderId="7" xfId="0" applyFont="1" applyFill="1" applyBorder="1" applyAlignment="1">
      <alignment vertical="center" wrapText="1"/>
    </xf>
    <xf numFmtId="0" fontId="11" fillId="13" borderId="37" xfId="0" applyFont="1" applyFill="1" applyBorder="1" applyAlignment="1">
      <alignment horizontal="left" vertical="center"/>
    </xf>
    <xf numFmtId="0" fontId="11" fillId="13" borderId="34" xfId="0" applyFont="1" applyFill="1" applyBorder="1" applyAlignment="1">
      <alignment horizontal="left" vertical="center"/>
    </xf>
    <xf numFmtId="0" fontId="4" fillId="0" borderId="44"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3" fontId="4" fillId="0" borderId="44" xfId="0" applyNumberFormat="1" applyFont="1" applyBorder="1" applyAlignment="1" applyProtection="1">
      <alignment horizontal="left" vertical="center"/>
      <protection locked="0"/>
    </xf>
    <xf numFmtId="3" fontId="4" fillId="0" borderId="43" xfId="0" applyNumberFormat="1" applyFont="1" applyBorder="1" applyAlignment="1" applyProtection="1">
      <alignment horizontal="left" vertical="center"/>
      <protection locked="0"/>
    </xf>
    <xf numFmtId="0" fontId="11" fillId="13" borderId="5" xfId="0" applyFont="1" applyFill="1" applyBorder="1" applyAlignment="1">
      <alignment horizontal="left" vertical="center" wrapText="1"/>
    </xf>
    <xf numFmtId="0" fontId="11" fillId="13" borderId="6"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3" fillId="13" borderId="37" xfId="0" applyFont="1" applyFill="1" applyBorder="1" applyAlignment="1">
      <alignment horizontal="left" vertical="center"/>
    </xf>
    <xf numFmtId="0" fontId="3" fillId="13" borderId="34" xfId="0" applyFont="1" applyFill="1" applyBorder="1" applyAlignment="1">
      <alignment horizontal="left" vertical="center"/>
    </xf>
    <xf numFmtId="4" fontId="4" fillId="0" borderId="44" xfId="0" applyNumberFormat="1" applyFont="1" applyBorder="1" applyAlignment="1" applyProtection="1">
      <alignment horizontal="left" vertical="center"/>
      <protection locked="0"/>
    </xf>
    <xf numFmtId="4" fontId="4" fillId="0" borderId="43" xfId="0" applyNumberFormat="1" applyFont="1" applyBorder="1" applyAlignment="1" applyProtection="1">
      <alignment horizontal="left" vertical="center"/>
      <protection locked="0"/>
    </xf>
    <xf numFmtId="0" fontId="3" fillId="3" borderId="8"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1" fillId="3" borderId="37" xfId="0" applyFont="1" applyFill="1" applyBorder="1" applyAlignment="1">
      <alignment horizontal="left" vertical="center" wrapText="1"/>
    </xf>
    <xf numFmtId="0" fontId="21" fillId="3" borderId="34" xfId="0" applyFont="1" applyFill="1" applyBorder="1" applyAlignment="1">
      <alignment horizontal="left" vertical="center" wrapText="1"/>
    </xf>
    <xf numFmtId="1" fontId="4" fillId="0" borderId="44" xfId="0" applyNumberFormat="1" applyFont="1" applyBorder="1" applyAlignment="1" applyProtection="1">
      <alignment horizontal="left" vertical="center"/>
      <protection locked="0"/>
    </xf>
    <xf numFmtId="1" fontId="4" fillId="0" borderId="43" xfId="0" applyNumberFormat="1" applyFont="1" applyBorder="1" applyAlignment="1" applyProtection="1">
      <alignment horizontal="left" vertical="center"/>
      <protection locked="0"/>
    </xf>
    <xf numFmtId="0" fontId="3" fillId="3" borderId="36" xfId="0" applyFont="1" applyFill="1" applyBorder="1" applyAlignment="1">
      <alignment horizontal="left" vertical="center" wrapText="1"/>
    </xf>
    <xf numFmtId="0" fontId="11" fillId="13" borderId="2" xfId="0" applyFont="1" applyFill="1" applyBorder="1" applyAlignment="1">
      <alignment horizontal="left" vertical="center" wrapText="1"/>
    </xf>
    <xf numFmtId="0" fontId="11" fillId="13" borderId="3" xfId="0" applyFont="1" applyFill="1" applyBorder="1" applyAlignment="1">
      <alignment horizontal="left" vertical="center" wrapText="1"/>
    </xf>
    <xf numFmtId="0" fontId="11" fillId="13" borderId="4" xfId="0" applyFont="1" applyFill="1" applyBorder="1" applyAlignment="1">
      <alignment horizontal="left" vertical="center" wrapText="1"/>
    </xf>
    <xf numFmtId="0" fontId="11" fillId="13" borderId="8" xfId="0" applyFont="1" applyFill="1" applyBorder="1" applyAlignment="1">
      <alignment horizontal="left" vertical="center" wrapText="1"/>
    </xf>
    <xf numFmtId="0" fontId="11" fillId="13" borderId="0" xfId="0" applyFont="1" applyFill="1" applyAlignment="1">
      <alignment horizontal="left" vertical="center" wrapText="1"/>
    </xf>
    <xf numFmtId="0" fontId="11" fillId="13" borderId="9" xfId="0" applyFont="1" applyFill="1" applyBorder="1" applyAlignment="1">
      <alignment horizontal="left" vertical="center" wrapText="1"/>
    </xf>
    <xf numFmtId="170" fontId="25" fillId="3" borderId="2" xfId="4" applyNumberFormat="1" applyFont="1" applyFill="1" applyBorder="1" applyAlignment="1">
      <alignment horizontal="center" vertical="center"/>
    </xf>
    <xf numFmtId="170" fontId="25" fillId="3" borderId="3" xfId="4" applyNumberFormat="1" applyFont="1" applyFill="1" applyBorder="1" applyAlignment="1">
      <alignment horizontal="center" vertical="center"/>
    </xf>
    <xf numFmtId="170" fontId="25" fillId="3" borderId="4" xfId="4" applyNumberFormat="1" applyFont="1" applyFill="1" applyBorder="1" applyAlignment="1">
      <alignment horizontal="center" vertical="center"/>
    </xf>
    <xf numFmtId="170" fontId="25" fillId="3" borderId="8" xfId="4" applyNumberFormat="1" applyFont="1" applyFill="1" applyBorder="1" applyAlignment="1">
      <alignment horizontal="center" vertical="center"/>
    </xf>
    <xf numFmtId="170" fontId="25" fillId="3" borderId="0" xfId="4" applyNumberFormat="1" applyFont="1" applyFill="1" applyBorder="1" applyAlignment="1">
      <alignment horizontal="center" vertical="center"/>
    </xf>
    <xf numFmtId="170" fontId="25" fillId="3" borderId="9" xfId="4" applyNumberFormat="1" applyFont="1" applyFill="1" applyBorder="1" applyAlignment="1">
      <alignment horizontal="center" vertical="center"/>
    </xf>
    <xf numFmtId="170" fontId="25" fillId="3" borderId="5" xfId="4" applyNumberFormat="1" applyFont="1" applyFill="1" applyBorder="1" applyAlignment="1">
      <alignment horizontal="center" vertical="center"/>
    </xf>
    <xf numFmtId="170" fontId="25" fillId="3" borderId="6" xfId="4" applyNumberFormat="1" applyFont="1" applyFill="1" applyBorder="1" applyAlignment="1">
      <alignment horizontal="center" vertical="center"/>
    </xf>
    <xf numFmtId="170" fontId="25" fillId="3" borderId="7" xfId="4" applyNumberFormat="1" applyFont="1" applyFill="1" applyBorder="1" applyAlignment="1">
      <alignment horizontal="center" vertical="center"/>
    </xf>
    <xf numFmtId="0" fontId="34" fillId="3" borderId="49" xfId="0" applyFont="1" applyFill="1" applyBorder="1" applyAlignment="1">
      <alignment horizontal="center" vertical="center"/>
    </xf>
    <xf numFmtId="0" fontId="34" fillId="3" borderId="34" xfId="0" applyFont="1" applyFill="1" applyBorder="1" applyAlignment="1">
      <alignment horizontal="center" vertical="center"/>
    </xf>
    <xf numFmtId="0" fontId="34" fillId="3" borderId="35" xfId="0" applyFont="1" applyFill="1" applyBorder="1" applyAlignment="1">
      <alignment horizontal="center"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9"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170" fontId="25" fillId="3" borderId="2" xfId="4" applyNumberFormat="1" applyFont="1" applyFill="1" applyBorder="1" applyAlignment="1">
      <alignment horizontal="center"/>
    </xf>
    <xf numFmtId="170" fontId="25" fillId="3" borderId="3" xfId="4" applyNumberFormat="1" applyFont="1" applyFill="1" applyBorder="1" applyAlignment="1">
      <alignment horizontal="center"/>
    </xf>
    <xf numFmtId="170" fontId="25" fillId="3" borderId="4" xfId="4" applyNumberFormat="1" applyFont="1" applyFill="1" applyBorder="1" applyAlignment="1">
      <alignment horizontal="center"/>
    </xf>
    <xf numFmtId="170" fontId="25" fillId="3" borderId="8" xfId="4" applyNumberFormat="1" applyFont="1" applyFill="1" applyBorder="1" applyAlignment="1">
      <alignment horizontal="center"/>
    </xf>
    <xf numFmtId="170" fontId="25" fillId="3" borderId="0" xfId="4" applyNumberFormat="1" applyFont="1" applyFill="1" applyBorder="1" applyAlignment="1">
      <alignment horizontal="center"/>
    </xf>
    <xf numFmtId="170" fontId="25" fillId="3" borderId="9" xfId="4" applyNumberFormat="1" applyFont="1" applyFill="1" applyBorder="1" applyAlignment="1">
      <alignment horizontal="center"/>
    </xf>
    <xf numFmtId="170" fontId="25" fillId="3" borderId="5" xfId="4" applyNumberFormat="1" applyFont="1" applyFill="1" applyBorder="1" applyAlignment="1">
      <alignment horizontal="center"/>
    </xf>
    <xf numFmtId="170" fontId="25" fillId="3" borderId="6" xfId="4" applyNumberFormat="1" applyFont="1" applyFill="1" applyBorder="1" applyAlignment="1">
      <alignment horizontal="center"/>
    </xf>
    <xf numFmtId="170" fontId="25" fillId="3" borderId="7" xfId="4" applyNumberFormat="1" applyFont="1" applyFill="1" applyBorder="1" applyAlignment="1">
      <alignment horizontal="center"/>
    </xf>
    <xf numFmtId="0" fontId="11" fillId="13" borderId="5" xfId="0" applyFont="1" applyFill="1" applyBorder="1" applyAlignment="1">
      <alignment vertical="center" wrapText="1"/>
    </xf>
    <xf numFmtId="0" fontId="11" fillId="13" borderId="6" xfId="0" applyFont="1" applyFill="1" applyBorder="1" applyAlignment="1">
      <alignment vertical="center" wrapText="1"/>
    </xf>
    <xf numFmtId="0" fontId="11" fillId="13" borderId="7" xfId="0" applyFont="1" applyFill="1" applyBorder="1" applyAlignment="1">
      <alignment vertical="center" wrapText="1"/>
    </xf>
    <xf numFmtId="0" fontId="11" fillId="3" borderId="37" xfId="0" applyFont="1" applyFill="1" applyBorder="1" applyAlignment="1">
      <alignment horizontal="left" vertical="center" wrapText="1"/>
    </xf>
    <xf numFmtId="0" fontId="11" fillId="3" borderId="34" xfId="0" applyFont="1" applyFill="1" applyBorder="1" applyAlignment="1">
      <alignment horizontal="left" vertical="center" wrapText="1"/>
    </xf>
    <xf numFmtId="0" fontId="34" fillId="3" borderId="37" xfId="0" applyFont="1" applyFill="1" applyBorder="1" applyAlignment="1">
      <alignment horizontal="center" vertical="center"/>
    </xf>
    <xf numFmtId="0" fontId="33" fillId="3" borderId="37" xfId="0" applyFont="1" applyFill="1" applyBorder="1" applyAlignment="1">
      <alignment horizontal="center" vertical="center"/>
    </xf>
    <xf numFmtId="0" fontId="33" fillId="3" borderId="34" xfId="0" applyFont="1" applyFill="1" applyBorder="1" applyAlignment="1">
      <alignment horizontal="center" vertical="center"/>
    </xf>
    <xf numFmtId="0" fontId="33" fillId="3" borderId="35" xfId="0" applyFont="1" applyFill="1" applyBorder="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 fillId="13" borderId="2" xfId="0" applyFont="1" applyFill="1" applyBorder="1" applyAlignment="1">
      <alignment horizontal="left" vertical="center" wrapText="1"/>
    </xf>
    <xf numFmtId="0" fontId="3" fillId="13" borderId="3" xfId="0" applyFont="1" applyFill="1" applyBorder="1" applyAlignment="1">
      <alignment horizontal="left" vertical="center" wrapText="1"/>
    </xf>
    <xf numFmtId="0" fontId="3" fillId="13" borderId="4" xfId="0" applyFont="1" applyFill="1" applyBorder="1" applyAlignment="1">
      <alignment horizontal="left" vertical="center" wrapText="1"/>
    </xf>
    <xf numFmtId="0" fontId="3" fillId="13" borderId="8" xfId="0" applyFont="1" applyFill="1" applyBorder="1" applyAlignment="1">
      <alignment horizontal="left" vertical="center" wrapText="1"/>
    </xf>
    <xf numFmtId="0" fontId="3" fillId="13" borderId="0" xfId="0" applyFont="1" applyFill="1" applyAlignment="1">
      <alignment horizontal="left" vertical="center" wrapText="1"/>
    </xf>
    <xf numFmtId="0" fontId="3" fillId="13" borderId="9" xfId="0" applyFont="1" applyFill="1" applyBorder="1" applyAlignment="1">
      <alignment horizontal="left" vertical="center" wrapText="1"/>
    </xf>
    <xf numFmtId="0" fontId="3" fillId="13" borderId="5" xfId="0" applyFont="1" applyFill="1" applyBorder="1" applyAlignment="1">
      <alignment horizontal="left" vertical="center" wrapText="1"/>
    </xf>
    <xf numFmtId="0" fontId="3" fillId="13" borderId="6"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21" fillId="13" borderId="5" xfId="0" applyFont="1" applyFill="1" applyBorder="1" applyAlignment="1">
      <alignment horizontal="left" vertical="center" wrapText="1"/>
    </xf>
    <xf numFmtId="0" fontId="21" fillId="13" borderId="6"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28" fillId="2" borderId="8" xfId="0" applyFont="1" applyFill="1" applyBorder="1" applyAlignment="1">
      <alignment horizontal="left" vertical="center"/>
    </xf>
    <xf numFmtId="0" fontId="28" fillId="2" borderId="0" xfId="0" applyFont="1" applyFill="1" applyAlignment="1">
      <alignment horizontal="left" vertical="center"/>
    </xf>
    <xf numFmtId="0" fontId="28" fillId="2" borderId="9" xfId="0" applyFont="1" applyFill="1" applyBorder="1" applyAlignment="1">
      <alignment horizontal="left" vertical="center"/>
    </xf>
    <xf numFmtId="0" fontId="29" fillId="3" borderId="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34" xfId="0" applyFont="1" applyFill="1" applyBorder="1" applyAlignment="1">
      <alignment horizontal="left" vertical="center" wrapText="1"/>
    </xf>
    <xf numFmtId="9" fontId="3" fillId="0" borderId="6" xfId="0" applyNumberFormat="1" applyFont="1" applyBorder="1" applyAlignment="1" applyProtection="1">
      <alignment horizontal="center" vertical="center" wrapText="1"/>
      <protection locked="0"/>
    </xf>
    <xf numFmtId="9" fontId="3" fillId="0" borderId="7" xfId="0" applyNumberFormat="1" applyFont="1" applyBorder="1" applyAlignment="1" applyProtection="1">
      <alignment horizontal="center" vertical="center" wrapText="1"/>
      <protection locked="0"/>
    </xf>
    <xf numFmtId="171" fontId="3" fillId="0" borderId="6" xfId="0" applyNumberFormat="1" applyFont="1" applyBorder="1" applyAlignment="1" applyProtection="1">
      <alignment horizontal="center" vertical="center" wrapText="1"/>
      <protection locked="0"/>
    </xf>
    <xf numFmtId="171" fontId="29" fillId="0" borderId="6" xfId="0" applyNumberFormat="1" applyFont="1" applyBorder="1" applyAlignment="1" applyProtection="1">
      <alignment horizontal="center" vertical="center" wrapText="1"/>
      <protection locked="0"/>
    </xf>
    <xf numFmtId="171" fontId="29" fillId="0" borderId="7" xfId="0" applyNumberFormat="1"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left" vertical="center" wrapText="1"/>
      <protection locked="0"/>
    </xf>
    <xf numFmtId="0" fontId="10" fillId="3" borderId="22"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3" borderId="17" xfId="0" applyFont="1" applyFill="1" applyBorder="1" applyAlignment="1">
      <alignment horizontal="left" vertical="center"/>
    </xf>
    <xf numFmtId="0" fontId="4" fillId="6" borderId="18"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19" xfId="0" applyFont="1" applyFill="1" applyBorder="1" applyAlignment="1">
      <alignment horizontal="center" vertical="center"/>
    </xf>
    <xf numFmtId="0" fontId="17" fillId="0" borderId="0" xfId="0" applyFont="1" applyAlignment="1">
      <alignment horizontal="left" vertical="top" wrapText="1"/>
    </xf>
    <xf numFmtId="0" fontId="3" fillId="3" borderId="17" xfId="0"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1" fillId="3" borderId="18"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7" fillId="0" borderId="0" xfId="0" applyFont="1" applyAlignment="1">
      <alignment horizontal="left"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4" fillId="0" borderId="99" xfId="0" applyFont="1" applyBorder="1" applyAlignment="1" applyProtection="1">
      <alignment horizontal="left" vertical="center" wrapText="1"/>
      <protection locked="0"/>
    </xf>
    <xf numFmtId="0" fontId="15" fillId="0" borderId="0" xfId="0" applyFont="1" applyAlignment="1">
      <alignment horizontal="center" vertical="center" wrapText="1"/>
    </xf>
    <xf numFmtId="0" fontId="3" fillId="3" borderId="37" xfId="0" applyFont="1" applyFill="1" applyBorder="1" applyAlignment="1">
      <alignment horizontal="left" vertical="center" wrapText="1"/>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3" fillId="3" borderId="14" xfId="0" applyFont="1" applyFill="1" applyBorder="1" applyAlignment="1">
      <alignment horizontal="left" vertical="center"/>
    </xf>
    <xf numFmtId="0" fontId="3" fillId="3" borderId="16" xfId="0" applyFont="1" applyFill="1" applyBorder="1" applyAlignment="1">
      <alignment horizontal="left" vertical="center"/>
    </xf>
    <xf numFmtId="0" fontId="3" fillId="3" borderId="47" xfId="0" applyFont="1" applyFill="1" applyBorder="1" applyAlignment="1">
      <alignment horizontal="left" vertical="center" wrapText="1"/>
    </xf>
    <xf numFmtId="0" fontId="4" fillId="10" borderId="99" xfId="0" applyFont="1" applyFill="1" applyBorder="1" applyAlignment="1" applyProtection="1">
      <alignment horizontal="left" vertical="center" wrapText="1"/>
      <protection locked="0"/>
    </xf>
    <xf numFmtId="0" fontId="4" fillId="10" borderId="34" xfId="0" applyFont="1" applyFill="1" applyBorder="1" applyAlignment="1" applyProtection="1">
      <alignment horizontal="left" vertical="center" wrapText="1"/>
      <protection locked="0"/>
    </xf>
    <xf numFmtId="0" fontId="4" fillId="10" borderId="35" xfId="0" applyFont="1" applyFill="1" applyBorder="1" applyAlignment="1" applyProtection="1">
      <alignment horizontal="left" vertical="center" wrapText="1"/>
      <protection locked="0"/>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164" fontId="4" fillId="0" borderId="3" xfId="0" applyNumberFormat="1" applyFont="1" applyBorder="1" applyAlignment="1" applyProtection="1">
      <alignment horizontal="left" wrapText="1"/>
      <protection locked="0"/>
    </xf>
    <xf numFmtId="164" fontId="4" fillId="0" borderId="0" xfId="0" applyNumberFormat="1" applyFont="1" applyAlignment="1" applyProtection="1">
      <alignment horizontal="left" wrapText="1"/>
      <protection locked="0"/>
    </xf>
    <xf numFmtId="164" fontId="4" fillId="0" borderId="6" xfId="0" applyNumberFormat="1"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9" xfId="0" applyFont="1" applyBorder="1" applyAlignment="1" applyProtection="1">
      <alignment horizontal="left" wrapText="1"/>
      <protection locked="0"/>
    </xf>
    <xf numFmtId="0" fontId="15" fillId="3" borderId="8" xfId="0" applyFont="1" applyFill="1" applyBorder="1" applyAlignment="1">
      <alignment horizontal="center" wrapText="1"/>
    </xf>
    <xf numFmtId="0" fontId="15" fillId="3" borderId="0" xfId="0" applyFont="1" applyFill="1" applyAlignment="1">
      <alignment horizontal="center" wrapText="1"/>
    </xf>
    <xf numFmtId="0" fontId="15" fillId="3" borderId="9" xfId="0" applyFont="1" applyFill="1" applyBorder="1" applyAlignment="1">
      <alignment horizontal="center" wrapText="1"/>
    </xf>
    <xf numFmtId="0" fontId="20" fillId="3" borderId="8" xfId="2" applyFont="1" applyFill="1" applyBorder="1" applyAlignment="1">
      <alignment horizontal="left" vertical="center" wrapText="1"/>
    </xf>
    <xf numFmtId="0" fontId="20" fillId="3" borderId="0" xfId="2" applyFont="1" applyFill="1" applyBorder="1" applyAlignment="1">
      <alignment horizontal="left" vertical="center" wrapText="1"/>
    </xf>
    <xf numFmtId="0" fontId="20" fillId="3" borderId="9" xfId="2" applyFont="1" applyFill="1" applyBorder="1" applyAlignment="1">
      <alignment horizontal="left" vertical="center"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4" fillId="0" borderId="3" xfId="0"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3" fillId="3" borderId="1" xfId="0" applyFont="1" applyFill="1" applyBorder="1" applyAlignment="1">
      <alignment horizontal="left" vertical="center" wrapText="1"/>
    </xf>
    <xf numFmtId="0" fontId="11" fillId="3" borderId="31"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9" xfId="0" applyFont="1" applyFill="1" applyBorder="1" applyAlignment="1">
      <alignment vertical="top" wrapText="1"/>
    </xf>
    <xf numFmtId="0" fontId="33" fillId="14" borderId="49" xfId="0" applyFont="1" applyFill="1" applyBorder="1" applyAlignment="1" applyProtection="1">
      <alignment horizontal="center" vertical="center" wrapText="1"/>
    </xf>
    <xf numFmtId="0" fontId="33" fillId="14" borderId="84" xfId="0" applyFont="1" applyFill="1" applyBorder="1" applyAlignment="1" applyProtection="1">
      <alignment horizontal="center" vertical="center" wrapText="1"/>
    </xf>
    <xf numFmtId="0" fontId="15" fillId="0" borderId="0" xfId="0" applyFont="1" applyAlignment="1">
      <alignment horizontal="left" vertical="top" wrapText="1"/>
    </xf>
  </cellXfs>
  <cellStyles count="5">
    <cellStyle name="Lien hypertexte" xfId="2" builtinId="8"/>
    <cellStyle name="Normal" xfId="0" builtinId="0"/>
    <cellStyle name="Normal_Liste" xfId="1" xr:uid="{623EC450-81FE-4676-AC29-13ACEE60C4BE}"/>
    <cellStyle name="Pourcentage" xfId="4" builtinId="5"/>
    <cellStyle name="Pourcentage 6" xfId="3" xr:uid="{865D104E-415F-4EED-8FBA-71DF92EC32BD}"/>
  </cellStyles>
  <dxfs count="96">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ill>
        <patternFill>
          <bgColor rgb="FFFFFF66"/>
        </patternFill>
      </fill>
    </dxf>
    <dxf>
      <fill>
        <patternFill>
          <bgColor rgb="FFFFFF66"/>
        </patternFill>
      </fill>
    </dxf>
    <dxf>
      <font>
        <color auto="1"/>
      </fon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DCD"/>
      <color rgb="FFFFFF66"/>
      <color rgb="FFFF99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26365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quebec.ca/agriculture-environnement-et-ressources-naturelles/forets/entreprises-industrie/programme-innovation-bois" TargetMode="External"/><Relationship Id="rId2" Type="http://schemas.openxmlformats.org/officeDocument/2006/relationships/hyperlink" Target="mailto:PIB@mrnf.gouv.qc.ca?subject=Programme%20Innovation%20Bois" TargetMode="External"/><Relationship Id="rId1" Type="http://schemas.openxmlformats.org/officeDocument/2006/relationships/hyperlink" Target="mailto:PIB@mrnf.gouv.qc.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PIB@mffp.gouv.qc.ca?subject=Programme%20Innovation%20Boi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istreentreprises.gouv.qc.ca/fr/default.aspx" TargetMode="External"/><Relationship Id="rId1" Type="http://schemas.openxmlformats.org/officeDocument/2006/relationships/hyperlink" Target="https://www23.statcan.gc.ca/imdb/p3VD_f.pl?Function=getVD&amp;TVD=1369825&amp;HPA=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4"/>
  <sheetViews>
    <sheetView showGridLines="0" tabSelected="1" zoomScaleNormal="100" workbookViewId="0">
      <selection activeCell="K17" sqref="K17"/>
    </sheetView>
  </sheetViews>
  <sheetFormatPr baseColWidth="10" defaultRowHeight="15" x14ac:dyDescent="0.25"/>
  <cols>
    <col min="1" max="1" width="3.42578125" customWidth="1"/>
    <col min="3" max="3" width="14.140625" customWidth="1"/>
  </cols>
  <sheetData>
    <row r="1" spans="2:10" ht="13.5" customHeight="1" x14ac:dyDescent="0.25">
      <c r="D1" s="1" t="s">
        <v>0</v>
      </c>
    </row>
    <row r="2" spans="2:10" ht="13.5" customHeight="1" x14ac:dyDescent="0.25">
      <c r="D2" s="1" t="s">
        <v>1564</v>
      </c>
    </row>
    <row r="3" spans="2:10" ht="13.5" customHeight="1" x14ac:dyDescent="0.25">
      <c r="D3" s="1"/>
    </row>
    <row r="6" spans="2:10" ht="22.5" customHeight="1" x14ac:dyDescent="0.25">
      <c r="B6" s="175" t="s">
        <v>1239</v>
      </c>
      <c r="C6" s="176"/>
      <c r="D6" s="176"/>
      <c r="E6" s="176"/>
      <c r="F6" s="176"/>
      <c r="G6" s="176"/>
      <c r="H6" s="176"/>
      <c r="I6" s="177"/>
    </row>
    <row r="7" spans="2:10" ht="17.100000000000001" customHeight="1" x14ac:dyDescent="0.25">
      <c r="B7" s="6" t="s">
        <v>1240</v>
      </c>
      <c r="C7" s="192">
        <v>46217</v>
      </c>
      <c r="D7" s="192"/>
      <c r="E7" s="192"/>
      <c r="F7" s="192"/>
      <c r="G7" s="192"/>
      <c r="H7" s="192"/>
      <c r="I7" s="193"/>
    </row>
    <row r="8" spans="2:10" ht="8.25" customHeight="1" x14ac:dyDescent="0.25">
      <c r="B8" s="5"/>
      <c r="C8" s="5"/>
    </row>
    <row r="9" spans="2:10" ht="22.5" customHeight="1" x14ac:dyDescent="0.25">
      <c r="B9" s="175" t="s">
        <v>1506</v>
      </c>
      <c r="C9" s="176"/>
      <c r="D9" s="176"/>
      <c r="E9" s="176"/>
      <c r="F9" s="176"/>
      <c r="G9" s="176"/>
      <c r="H9" s="176"/>
      <c r="I9" s="177"/>
    </row>
    <row r="10" spans="2:10" ht="30" customHeight="1" x14ac:dyDescent="0.25">
      <c r="B10" s="181" t="s">
        <v>1698</v>
      </c>
      <c r="C10" s="182"/>
      <c r="D10" s="182"/>
      <c r="E10" s="182"/>
      <c r="F10" s="182"/>
      <c r="G10" s="182"/>
      <c r="H10" s="182"/>
      <c r="I10" s="183"/>
    </row>
    <row r="11" spans="2:10" ht="30" customHeight="1" x14ac:dyDescent="0.25">
      <c r="B11" s="181" t="s">
        <v>1504</v>
      </c>
      <c r="C11" s="182"/>
      <c r="D11" s="182"/>
      <c r="E11" s="182"/>
      <c r="F11" s="182"/>
      <c r="G11" s="182"/>
      <c r="H11" s="182"/>
      <c r="I11" s="183"/>
    </row>
    <row r="12" spans="2:10" ht="43.5" customHeight="1" x14ac:dyDescent="0.25">
      <c r="B12" s="181" t="s">
        <v>1386</v>
      </c>
      <c r="C12" s="182"/>
      <c r="D12" s="182"/>
      <c r="E12" s="182"/>
      <c r="F12" s="182"/>
      <c r="G12" s="182"/>
      <c r="H12" s="182"/>
      <c r="I12" s="183"/>
    </row>
    <row r="13" spans="2:10" ht="42" customHeight="1" x14ac:dyDescent="0.25">
      <c r="B13" s="181" t="s">
        <v>1668</v>
      </c>
      <c r="C13" s="182"/>
      <c r="D13" s="182"/>
      <c r="E13" s="182"/>
      <c r="F13" s="182"/>
      <c r="G13" s="182"/>
      <c r="H13" s="182"/>
      <c r="I13" s="183"/>
    </row>
    <row r="14" spans="2:10" ht="47.25" customHeight="1" x14ac:dyDescent="0.25">
      <c r="B14" s="181" t="s">
        <v>1666</v>
      </c>
      <c r="C14" s="182"/>
      <c r="D14" s="182"/>
      <c r="E14" s="182"/>
      <c r="F14" s="182"/>
      <c r="G14" s="182"/>
      <c r="H14" s="182"/>
      <c r="I14" s="183"/>
    </row>
    <row r="15" spans="2:10" ht="33" customHeight="1" x14ac:dyDescent="0.25">
      <c r="B15" s="181" t="s">
        <v>1667</v>
      </c>
      <c r="C15" s="182"/>
      <c r="D15" s="182"/>
      <c r="E15" s="182"/>
      <c r="F15" s="182"/>
      <c r="G15" s="182"/>
      <c r="H15" s="182"/>
      <c r="I15" s="183"/>
    </row>
    <row r="16" spans="2:10" ht="32.25" customHeight="1" x14ac:dyDescent="0.25">
      <c r="B16" s="184" t="s">
        <v>1241</v>
      </c>
      <c r="C16" s="185"/>
      <c r="D16" s="185"/>
      <c r="E16" s="185"/>
      <c r="F16" s="185"/>
      <c r="G16" s="185"/>
      <c r="H16" s="185"/>
      <c r="I16" s="186"/>
      <c r="J16" s="3" t="str">
        <f>IF(AND(B16&lt;&gt;"",B16=B11),"&lt;-- Attention le nom d'exploitation est différent du nom légal.","")</f>
        <v/>
      </c>
    </row>
    <row r="17" spans="2:9" ht="20.25" customHeight="1" x14ac:dyDescent="0.25">
      <c r="B17" s="178" t="s">
        <v>1477</v>
      </c>
      <c r="C17" s="179"/>
      <c r="D17" s="179"/>
      <c r="E17" s="179"/>
      <c r="F17" s="179"/>
      <c r="G17" s="179"/>
      <c r="H17" s="179"/>
      <c r="I17" s="180"/>
    </row>
    <row r="18" spans="2:9" ht="26.25" customHeight="1" x14ac:dyDescent="0.25">
      <c r="B18" s="188" t="s">
        <v>1478</v>
      </c>
      <c r="C18" s="189"/>
      <c r="D18" s="189"/>
      <c r="E18" s="189"/>
      <c r="F18" s="189"/>
      <c r="G18" s="189"/>
      <c r="H18" s="189"/>
      <c r="I18" s="190"/>
    </row>
    <row r="19" spans="2:9" ht="19.5" customHeight="1" x14ac:dyDescent="0.25">
      <c r="B19" s="7"/>
      <c r="C19" s="8"/>
      <c r="D19" s="8"/>
      <c r="E19" s="8"/>
      <c r="F19" s="8"/>
      <c r="G19" s="8"/>
      <c r="H19" s="8"/>
      <c r="I19" s="9"/>
    </row>
    <row r="20" spans="2:9" ht="45.75" customHeight="1" x14ac:dyDescent="0.25">
      <c r="B20" s="191" t="s">
        <v>1411</v>
      </c>
      <c r="C20" s="191"/>
      <c r="D20" s="191"/>
      <c r="E20" s="191"/>
      <c r="F20" s="191"/>
      <c r="G20" s="191"/>
      <c r="H20" s="191"/>
      <c r="I20" s="191"/>
    </row>
    <row r="21" spans="2:9" ht="17.100000000000001" customHeight="1" x14ac:dyDescent="0.25">
      <c r="B21" s="187"/>
      <c r="C21" s="187"/>
      <c r="D21" s="187"/>
      <c r="E21" s="187"/>
      <c r="F21" s="187"/>
      <c r="G21" s="187"/>
      <c r="H21" s="187"/>
      <c r="I21" s="187"/>
    </row>
    <row r="22" spans="2:9" ht="17.100000000000001" customHeight="1" x14ac:dyDescent="0.25">
      <c r="B22" s="187"/>
      <c r="C22" s="187"/>
      <c r="D22" s="187"/>
      <c r="E22" s="187"/>
      <c r="F22" s="187"/>
      <c r="G22" s="187"/>
      <c r="H22" s="187"/>
      <c r="I22" s="187"/>
    </row>
    <row r="23" spans="2:9" ht="17.100000000000001" customHeight="1" x14ac:dyDescent="0.25"/>
    <row r="24" spans="2:9" ht="17.100000000000001" customHeight="1" x14ac:dyDescent="0.25"/>
  </sheetData>
  <sheetProtection algorithmName="SHA-512" hashValue="i4W5qi3/XqZxUDAQ4g7um+dDLzBB3j+z1zPIE3JaU2ijsMqfQqeZa1IyCAzuG4p/mJCrjJXq+Fj+Iy7qkK6OaA==" saltValue="pRcot0wnDMBou76Rfd9xhw==" spinCount="100000" sheet="1" objects="1" scenarios="1"/>
  <mergeCells count="14">
    <mergeCell ref="B21:I22"/>
    <mergeCell ref="B18:I18"/>
    <mergeCell ref="B20:I20"/>
    <mergeCell ref="C7:I7"/>
    <mergeCell ref="B15:I15"/>
    <mergeCell ref="B13:I13"/>
    <mergeCell ref="B14:I14"/>
    <mergeCell ref="B6:I6"/>
    <mergeCell ref="B9:I9"/>
    <mergeCell ref="B10:I10"/>
    <mergeCell ref="B17:I17"/>
    <mergeCell ref="B11:I11"/>
    <mergeCell ref="B12:I12"/>
    <mergeCell ref="B16:I16"/>
  </mergeCells>
  <hyperlinks>
    <hyperlink ref="B18" r:id="rId1" display="mailto:PIB@mrnf.gouv.qc.ca" xr:uid="{63FD133A-4332-4B0F-A33B-B376F384A1B3}"/>
    <hyperlink ref="B18:I18" r:id="rId2" display="Faites parvenir toute question, ainsi que le formulaire et les documents requis à l’adresse PIB@mrnf.gouv.qc.ca." xr:uid="{FE91A6EB-3FA1-457B-969E-3B77D2BC8CBC}"/>
    <hyperlink ref="B20:I20" r:id="rId3" display="* VEUILLEZ VOUS ASSURER D’AVOIR EN MAIN LA DERNIÈRE VERSION DE CE FORMULAIRE, DISPONIBLE SUR LE SITE WEB DU MINISTÈRE DES RESSOURCES NATURELLES ET DES FORÊTS." xr:uid="{E392C061-8BB7-463C-9D3B-3A47F144B2A7}"/>
  </hyperlinks>
  <pageMargins left="0.55118110236220474" right="0.51181102362204722" top="0.43307086614173229" bottom="0.74803149606299213" header="0.31496062992125984" footer="0.31496062992125984"/>
  <pageSetup orientation="portrait"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8"/>
  <dimension ref="B1:S26"/>
  <sheetViews>
    <sheetView showGridLines="0" zoomScaleNormal="100" workbookViewId="0">
      <selection activeCell="C11" sqref="C11:J11"/>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2.5" customHeight="1" x14ac:dyDescent="0.25">
      <c r="B1" s="215" t="s">
        <v>1366</v>
      </c>
      <c r="C1" s="216"/>
      <c r="D1" s="216"/>
      <c r="E1" s="216"/>
      <c r="F1" s="216"/>
      <c r="G1" s="216"/>
      <c r="H1" s="216"/>
      <c r="I1" s="216"/>
      <c r="J1" s="217"/>
      <c r="K1" s="3"/>
    </row>
    <row r="2" spans="2:19" ht="6.95" customHeight="1" x14ac:dyDescent="0.25">
      <c r="B2" s="14"/>
      <c r="C2" s="22"/>
      <c r="D2" s="14"/>
      <c r="E2" s="14"/>
      <c r="F2" s="14"/>
      <c r="G2" s="14"/>
      <c r="H2" s="14"/>
      <c r="I2" s="14"/>
      <c r="J2" s="14"/>
    </row>
    <row r="3" spans="2:19" s="24" customFormat="1" ht="27" customHeight="1" x14ac:dyDescent="0.2">
      <c r="B3" s="602" t="s">
        <v>1370</v>
      </c>
      <c r="C3" s="268"/>
      <c r="D3" s="268"/>
      <c r="E3" s="268"/>
      <c r="F3" s="268"/>
      <c r="G3" s="268"/>
      <c r="H3" s="268"/>
      <c r="I3" s="268"/>
      <c r="J3" s="269"/>
      <c r="K3" s="3" t="str">
        <f>IF(SUM(S4:S11)=8,"","&lt;-- Vous devez cocher l'ensemble des lignes et vous assurer de la présence des documents obligatoires.")</f>
        <v>&lt;-- Vous devez cocher l'ensemble des lignes et vous assurer de la présence des documents obligatoires.</v>
      </c>
      <c r="S3" s="24" t="s">
        <v>1374</v>
      </c>
    </row>
    <row r="4" spans="2:19" ht="27.75" customHeight="1" x14ac:dyDescent="0.25">
      <c r="B4" s="113" t="b">
        <v>0</v>
      </c>
      <c r="C4" s="594" t="s">
        <v>1691</v>
      </c>
      <c r="D4" s="428"/>
      <c r="E4" s="428"/>
      <c r="F4" s="428"/>
      <c r="G4" s="428"/>
      <c r="H4" s="428"/>
      <c r="I4" s="428"/>
      <c r="J4" s="429"/>
      <c r="K4" s="3"/>
      <c r="S4">
        <f>IF(B4=TRUE,1,0)</f>
        <v>0</v>
      </c>
    </row>
    <row r="5" spans="2:19" ht="27.75" customHeight="1" x14ac:dyDescent="0.25">
      <c r="B5" s="114" t="b">
        <v>0</v>
      </c>
      <c r="C5" s="594" t="s">
        <v>1692</v>
      </c>
      <c r="D5" s="428"/>
      <c r="E5" s="428"/>
      <c r="F5" s="428"/>
      <c r="G5" s="428"/>
      <c r="H5" s="428"/>
      <c r="I5" s="428"/>
      <c r="J5" s="429"/>
      <c r="K5" s="3"/>
      <c r="S5">
        <f t="shared" ref="S5:S11" si="0">IF(B5=TRUE,1,0)</f>
        <v>0</v>
      </c>
    </row>
    <row r="6" spans="2:19" ht="41.45" customHeight="1" x14ac:dyDescent="0.25">
      <c r="B6" s="113" t="b">
        <v>0</v>
      </c>
      <c r="C6" s="594" t="s">
        <v>1700</v>
      </c>
      <c r="D6" s="428"/>
      <c r="E6" s="428"/>
      <c r="F6" s="428"/>
      <c r="G6" s="428"/>
      <c r="H6" s="428"/>
      <c r="I6" s="428"/>
      <c r="J6" s="429"/>
      <c r="K6" s="3"/>
      <c r="S6">
        <f t="shared" si="0"/>
        <v>0</v>
      </c>
    </row>
    <row r="7" spans="2:19" ht="27.75" customHeight="1" x14ac:dyDescent="0.25">
      <c r="B7" s="113" t="b">
        <v>0</v>
      </c>
      <c r="C7" s="594" t="s">
        <v>1699</v>
      </c>
      <c r="D7" s="428"/>
      <c r="E7" s="428"/>
      <c r="F7" s="428"/>
      <c r="G7" s="428"/>
      <c r="H7" s="428"/>
      <c r="I7" s="428"/>
      <c r="J7" s="429"/>
      <c r="K7" s="3"/>
      <c r="L7" s="30"/>
      <c r="S7">
        <f t="shared" si="0"/>
        <v>0</v>
      </c>
    </row>
    <row r="8" spans="2:19" ht="42.6" customHeight="1" x14ac:dyDescent="0.25">
      <c r="B8" s="113" t="b">
        <v>0</v>
      </c>
      <c r="C8" s="603" t="s">
        <v>1693</v>
      </c>
      <c r="D8" s="604"/>
      <c r="E8" s="604"/>
      <c r="F8" s="604"/>
      <c r="G8" s="604"/>
      <c r="H8" s="604"/>
      <c r="I8" s="604"/>
      <c r="J8" s="605"/>
      <c r="K8" s="3"/>
      <c r="L8" s="30"/>
      <c r="S8">
        <f t="shared" si="0"/>
        <v>0</v>
      </c>
    </row>
    <row r="9" spans="2:19" ht="27.75" customHeight="1" x14ac:dyDescent="0.25">
      <c r="B9" s="113" t="b">
        <v>0</v>
      </c>
      <c r="C9" s="594" t="s">
        <v>1371</v>
      </c>
      <c r="D9" s="428"/>
      <c r="E9" s="428"/>
      <c r="F9" s="428"/>
      <c r="G9" s="428"/>
      <c r="H9" s="428"/>
      <c r="I9" s="428"/>
      <c r="J9" s="429"/>
      <c r="K9" s="3"/>
      <c r="S9">
        <f t="shared" si="0"/>
        <v>0</v>
      </c>
    </row>
    <row r="10" spans="2:19" ht="27.75" customHeight="1" x14ac:dyDescent="0.25">
      <c r="B10" s="113" t="b">
        <v>0</v>
      </c>
      <c r="C10" s="594" t="s">
        <v>1524</v>
      </c>
      <c r="D10" s="428"/>
      <c r="E10" s="428"/>
      <c r="F10" s="428"/>
      <c r="G10" s="428"/>
      <c r="H10" s="428"/>
      <c r="I10" s="428"/>
      <c r="J10" s="429"/>
      <c r="K10" s="3"/>
      <c r="S10">
        <f t="shared" si="0"/>
        <v>0</v>
      </c>
    </row>
    <row r="11" spans="2:19" ht="27.75" customHeight="1" x14ac:dyDescent="0.25">
      <c r="B11" s="113" t="b">
        <v>0</v>
      </c>
      <c r="C11" s="594" t="s">
        <v>1694</v>
      </c>
      <c r="D11" s="428"/>
      <c r="E11" s="428"/>
      <c r="F11" s="428"/>
      <c r="G11" s="428"/>
      <c r="H11" s="428"/>
      <c r="I11" s="428"/>
      <c r="J11" s="429"/>
      <c r="K11" s="3" t="str">
        <f t="shared" ref="K11" si="1">IF(B11="Non","&lt;-- Justifiez svp.","")</f>
        <v/>
      </c>
      <c r="S11">
        <f t="shared" si="0"/>
        <v>0</v>
      </c>
    </row>
    <row r="12" spans="2:19" ht="6.95" customHeight="1" x14ac:dyDescent="0.25"/>
    <row r="13" spans="2:19" ht="27" customHeight="1" x14ac:dyDescent="0.25">
      <c r="B13" s="606" t="s">
        <v>1519</v>
      </c>
      <c r="C13" s="607"/>
      <c r="D13" s="607"/>
      <c r="E13" s="607"/>
      <c r="F13" s="607"/>
      <c r="G13" s="607"/>
      <c r="H13" s="607"/>
      <c r="I13" s="607"/>
      <c r="J13" s="608"/>
    </row>
    <row r="14" spans="2:19" ht="27" customHeight="1" x14ac:dyDescent="0.25">
      <c r="B14" s="113" t="b">
        <v>0</v>
      </c>
      <c r="C14" s="594" t="s">
        <v>1372</v>
      </c>
      <c r="D14" s="428"/>
      <c r="E14" s="428"/>
      <c r="F14" s="428"/>
      <c r="G14" s="428"/>
      <c r="H14" s="428"/>
      <c r="I14" s="428"/>
      <c r="J14" s="429"/>
      <c r="S14">
        <f t="shared" ref="S14:S17" si="2">IF(B14=TRUE,1,0)</f>
        <v>0</v>
      </c>
    </row>
    <row r="15" spans="2:19" s="24" customFormat="1" ht="27" customHeight="1" x14ac:dyDescent="0.25">
      <c r="B15" s="114" t="b">
        <v>0</v>
      </c>
      <c r="C15" s="594" t="s">
        <v>1523</v>
      </c>
      <c r="D15" s="428"/>
      <c r="E15" s="428"/>
      <c r="F15" s="428"/>
      <c r="G15" s="428"/>
      <c r="H15" s="428"/>
      <c r="I15" s="428"/>
      <c r="J15" s="429"/>
      <c r="S15">
        <f t="shared" si="2"/>
        <v>0</v>
      </c>
    </row>
    <row r="16" spans="2:19" ht="27.75" customHeight="1" x14ac:dyDescent="0.25">
      <c r="B16" s="113" t="b">
        <v>0</v>
      </c>
      <c r="C16" s="594" t="s">
        <v>1522</v>
      </c>
      <c r="D16" s="428"/>
      <c r="E16" s="428"/>
      <c r="F16" s="428"/>
      <c r="G16" s="428"/>
      <c r="H16" s="428"/>
      <c r="I16" s="428"/>
      <c r="J16" s="429"/>
      <c r="K16" s="3" t="str">
        <f>IF(B16="Non","&lt;-- Justifiez svp.","")</f>
        <v/>
      </c>
      <c r="S16">
        <f t="shared" si="2"/>
        <v>0</v>
      </c>
    </row>
    <row r="17" spans="2:19" ht="40.5" customHeight="1" x14ac:dyDescent="0.25">
      <c r="B17" s="113" t="b">
        <v>0</v>
      </c>
      <c r="C17" s="594" t="s">
        <v>1695</v>
      </c>
      <c r="D17" s="428"/>
      <c r="E17" s="428"/>
      <c r="F17" s="428"/>
      <c r="G17" s="428"/>
      <c r="H17" s="428"/>
      <c r="I17" s="428"/>
      <c r="J17" s="429"/>
      <c r="K17" s="3" t="str">
        <f>IF(B20="Non","&lt;-- Justifiez svp.","")</f>
        <v/>
      </c>
      <c r="S17">
        <f t="shared" si="2"/>
        <v>0</v>
      </c>
    </row>
    <row r="18" spans="2:19" ht="6.95" customHeight="1" x14ac:dyDescent="0.25"/>
    <row r="19" spans="2:19" ht="27" customHeight="1" x14ac:dyDescent="0.25">
      <c r="B19" s="596" t="s">
        <v>1458</v>
      </c>
      <c r="C19" s="268"/>
      <c r="D19" s="268"/>
      <c r="E19" s="268"/>
      <c r="F19" s="268"/>
      <c r="G19" s="268"/>
      <c r="H19" s="268"/>
      <c r="I19" s="268"/>
      <c r="J19" s="269"/>
    </row>
    <row r="20" spans="2:19" ht="39.75" customHeight="1" x14ac:dyDescent="0.25">
      <c r="B20" s="113" t="b">
        <v>0</v>
      </c>
      <c r="C20" s="594" t="s">
        <v>1696</v>
      </c>
      <c r="D20" s="428"/>
      <c r="E20" s="428"/>
      <c r="F20" s="428"/>
      <c r="G20" s="428"/>
      <c r="H20" s="428"/>
      <c r="I20" s="428"/>
      <c r="J20" s="429"/>
      <c r="S20">
        <f t="shared" ref="S20" si="3">IF(B20=TRUE,1,0)</f>
        <v>0</v>
      </c>
    </row>
    <row r="21" spans="2:19" ht="6.75" customHeight="1" x14ac:dyDescent="0.25">
      <c r="B21" s="80"/>
      <c r="C21" s="81"/>
      <c r="D21" s="81"/>
      <c r="E21" s="81"/>
      <c r="F21" s="81"/>
      <c r="G21" s="81"/>
      <c r="H21" s="81"/>
      <c r="I21" s="81"/>
      <c r="J21" s="81"/>
    </row>
    <row r="22" spans="2:19" ht="6.95" customHeight="1" x14ac:dyDescent="0.25">
      <c r="B22" s="595" t="s">
        <v>1477</v>
      </c>
      <c r="C22" s="595"/>
      <c r="D22" s="595"/>
      <c r="E22" s="595"/>
      <c r="F22" s="595"/>
      <c r="G22" s="595"/>
      <c r="H22" s="595"/>
      <c r="I22" s="595"/>
      <c r="J22" s="595"/>
    </row>
    <row r="23" spans="2:19" x14ac:dyDescent="0.25">
      <c r="B23" s="595"/>
      <c r="C23" s="595"/>
      <c r="D23" s="595"/>
      <c r="E23" s="595"/>
      <c r="F23" s="595"/>
      <c r="G23" s="595"/>
      <c r="H23" s="595"/>
      <c r="I23" s="595"/>
      <c r="J23" s="595"/>
    </row>
    <row r="24" spans="2:19" ht="6.95" customHeight="1" x14ac:dyDescent="0.25"/>
    <row r="25" spans="2:19" x14ac:dyDescent="0.25">
      <c r="B25" s="600" t="s">
        <v>1405</v>
      </c>
      <c r="C25" s="238"/>
      <c r="D25" s="238"/>
      <c r="E25" s="238"/>
      <c r="F25" s="238"/>
      <c r="G25" s="238"/>
      <c r="H25" s="238"/>
      <c r="I25" s="238"/>
      <c r="J25" s="601"/>
    </row>
    <row r="26" spans="2:19" ht="147" customHeight="1" x14ac:dyDescent="0.25">
      <c r="B26" s="597"/>
      <c r="C26" s="598"/>
      <c r="D26" s="598"/>
      <c r="E26" s="598"/>
      <c r="F26" s="598"/>
      <c r="G26" s="598"/>
      <c r="H26" s="598"/>
      <c r="I26" s="598"/>
      <c r="J26" s="599"/>
    </row>
  </sheetData>
  <sheetProtection algorithmName="SHA-512" hashValue="zN4PLS7VcwFR6eKkXUen9QgNLsnuuVRjB3Dj8pXj/cWIU4Tr71PWARY19Uc+YKZ2bO/r80lCuT9gUuIRQv3A6Q==" saltValue="03gra5uZMFI+2u7fOrHvYg==" spinCount="100000" sheet="1" objects="1" scenarios="1"/>
  <mergeCells count="20">
    <mergeCell ref="C17:J17"/>
    <mergeCell ref="C15:J15"/>
    <mergeCell ref="C11:J11"/>
    <mergeCell ref="C16:J16"/>
    <mergeCell ref="C10:J10"/>
    <mergeCell ref="B13:J13"/>
    <mergeCell ref="C14:J14"/>
    <mergeCell ref="B1:J1"/>
    <mergeCell ref="B3:J3"/>
    <mergeCell ref="C8:J8"/>
    <mergeCell ref="C9:J9"/>
    <mergeCell ref="C4:J4"/>
    <mergeCell ref="C6:J6"/>
    <mergeCell ref="C7:J7"/>
    <mergeCell ref="C5:J5"/>
    <mergeCell ref="C20:J20"/>
    <mergeCell ref="B22:J23"/>
    <mergeCell ref="B19:J19"/>
    <mergeCell ref="B26:J26"/>
    <mergeCell ref="B25:J25"/>
  </mergeCells>
  <conditionalFormatting sqref="B4:B11">
    <cfRule type="expression" dxfId="3" priority="17">
      <formula>S4=0</formula>
    </cfRule>
  </conditionalFormatting>
  <conditionalFormatting sqref="B20">
    <cfRule type="expression" dxfId="2" priority="1">
      <formula>B20=""</formula>
    </cfRule>
  </conditionalFormatting>
  <pageMargins left="0.55118110236220474" right="0.51181102362204722" top="0.43307086614173229" bottom="0.83"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2 juillet 2026
Onglet Documents
Page &amp;P de &amp;N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9"/>
  <dimension ref="B1:K40"/>
  <sheetViews>
    <sheetView showGridLines="0" zoomScaleNormal="100" workbookViewId="0">
      <selection activeCell="C11" sqref="C11:J12"/>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1" ht="22.5" customHeight="1" x14ac:dyDescent="0.25">
      <c r="B1" s="215" t="s">
        <v>1373</v>
      </c>
      <c r="C1" s="216"/>
      <c r="D1" s="216"/>
      <c r="E1" s="216"/>
      <c r="F1" s="216"/>
      <c r="G1" s="216"/>
      <c r="H1" s="216"/>
      <c r="I1" s="216"/>
      <c r="J1" s="217"/>
      <c r="K1" s="3"/>
    </row>
    <row r="2" spans="2:11" ht="8.25" customHeight="1" x14ac:dyDescent="0.25">
      <c r="B2" s="14"/>
      <c r="C2" s="22"/>
      <c r="D2" s="14"/>
      <c r="E2" s="14"/>
      <c r="F2" s="14"/>
      <c r="G2" s="14"/>
      <c r="H2" s="14"/>
      <c r="I2" s="14"/>
      <c r="J2" s="14"/>
    </row>
    <row r="3" spans="2:11" ht="62.25" customHeight="1" x14ac:dyDescent="0.25">
      <c r="B3" s="51">
        <v>1</v>
      </c>
      <c r="C3" s="629" t="s">
        <v>1697</v>
      </c>
      <c r="D3" s="629"/>
      <c r="E3" s="629"/>
      <c r="F3" s="629"/>
      <c r="G3" s="629"/>
      <c r="H3" s="629"/>
      <c r="I3" s="629"/>
      <c r="J3" s="629"/>
      <c r="K3" s="3"/>
    </row>
    <row r="4" spans="2:11" ht="32.1" customHeight="1" x14ac:dyDescent="0.25">
      <c r="B4" s="51">
        <v>2</v>
      </c>
      <c r="C4" s="629" t="s">
        <v>1557</v>
      </c>
      <c r="D4" s="629"/>
      <c r="E4" s="629"/>
      <c r="F4" s="629"/>
      <c r="G4" s="629"/>
      <c r="H4" s="629"/>
      <c r="I4" s="629"/>
      <c r="J4" s="629"/>
      <c r="K4" s="3"/>
    </row>
    <row r="5" spans="2:11" ht="32.1" customHeight="1" x14ac:dyDescent="0.25">
      <c r="B5" s="51">
        <v>3</v>
      </c>
      <c r="C5" s="629" t="s">
        <v>1382</v>
      </c>
      <c r="D5" s="629"/>
      <c r="E5" s="629"/>
      <c r="F5" s="629"/>
      <c r="G5" s="629"/>
      <c r="H5" s="629"/>
      <c r="I5" s="629"/>
      <c r="J5" s="629"/>
      <c r="K5" s="3"/>
    </row>
    <row r="6" spans="2:11" ht="39.75" customHeight="1" x14ac:dyDescent="0.25">
      <c r="B6" s="51">
        <v>4</v>
      </c>
      <c r="C6" s="629" t="s">
        <v>1404</v>
      </c>
      <c r="D6" s="629"/>
      <c r="E6" s="629"/>
      <c r="F6" s="629"/>
      <c r="G6" s="629"/>
      <c r="H6" s="629"/>
      <c r="I6" s="629"/>
      <c r="J6" s="629"/>
      <c r="K6" s="3"/>
    </row>
    <row r="7" spans="2:11" ht="32.1" customHeight="1" x14ac:dyDescent="0.25">
      <c r="B7" s="51">
        <v>5</v>
      </c>
      <c r="C7" s="629" t="s">
        <v>1663</v>
      </c>
      <c r="D7" s="629"/>
      <c r="E7" s="629"/>
      <c r="F7" s="629"/>
      <c r="G7" s="629"/>
      <c r="H7" s="629"/>
      <c r="I7" s="629"/>
      <c r="J7" s="629"/>
      <c r="K7" s="3"/>
    </row>
    <row r="8" spans="2:11" ht="32.1" customHeight="1" x14ac:dyDescent="0.25">
      <c r="B8" s="83">
        <v>6</v>
      </c>
      <c r="C8" s="480" t="s">
        <v>1520</v>
      </c>
      <c r="D8" s="480"/>
      <c r="E8" s="480"/>
      <c r="F8" s="480"/>
      <c r="G8" s="480"/>
      <c r="H8" s="480"/>
      <c r="I8" s="480"/>
      <c r="J8" s="480"/>
      <c r="K8" s="3"/>
    </row>
    <row r="9" spans="2:11" ht="8.25" customHeight="1" x14ac:dyDescent="0.25"/>
    <row r="10" spans="2:11" x14ac:dyDescent="0.25">
      <c r="B10" s="32"/>
      <c r="C10" s="33"/>
      <c r="D10" s="33"/>
      <c r="E10" s="33"/>
      <c r="F10" s="33"/>
      <c r="G10" s="33"/>
      <c r="H10" s="33"/>
      <c r="I10" s="33"/>
      <c r="J10" s="34"/>
    </row>
    <row r="11" spans="2:11" ht="15" customHeight="1" x14ac:dyDescent="0.25">
      <c r="B11" s="21"/>
      <c r="C11" s="632" t="s">
        <v>1701</v>
      </c>
      <c r="D11" s="632"/>
      <c r="E11" s="632"/>
      <c r="F11" s="632"/>
      <c r="G11" s="632"/>
      <c r="H11" s="632"/>
      <c r="I11" s="632"/>
      <c r="J11" s="633"/>
      <c r="K11" s="3" t="str">
        <f>IF(B11="","&lt;-- Svp. Confirmez.","")</f>
        <v>&lt;-- Svp. Confirmez.</v>
      </c>
    </row>
    <row r="12" spans="2:11" ht="15" customHeight="1" x14ac:dyDescent="0.25">
      <c r="B12" s="35"/>
      <c r="C12" s="632"/>
      <c r="D12" s="632"/>
      <c r="E12" s="632"/>
      <c r="F12" s="632"/>
      <c r="G12" s="632"/>
      <c r="H12" s="632"/>
      <c r="I12" s="632"/>
      <c r="J12" s="633"/>
    </row>
    <row r="13" spans="2:11" x14ac:dyDescent="0.25">
      <c r="B13" s="35"/>
      <c r="J13" s="36"/>
    </row>
    <row r="14" spans="2:11" ht="15" customHeight="1" x14ac:dyDescent="0.25">
      <c r="B14" s="21"/>
      <c r="C14" s="623" t="s">
        <v>1383</v>
      </c>
      <c r="D14" s="623"/>
      <c r="E14" s="623"/>
      <c r="F14" s="623"/>
      <c r="G14" s="623"/>
      <c r="H14" s="623"/>
      <c r="I14" s="623"/>
      <c r="J14" s="624"/>
      <c r="K14" s="3" t="str">
        <f>IF(B14="","&lt;-- Svp. Confirmez.","")</f>
        <v>&lt;-- Svp. Confirmez.</v>
      </c>
    </row>
    <row r="15" spans="2:11" x14ac:dyDescent="0.25">
      <c r="B15" s="35"/>
      <c r="C15" s="623"/>
      <c r="D15" s="623"/>
      <c r="E15" s="623"/>
      <c r="F15" s="623"/>
      <c r="G15" s="623"/>
      <c r="H15" s="623"/>
      <c r="I15" s="623"/>
      <c r="J15" s="624"/>
    </row>
    <row r="16" spans="2:11" x14ac:dyDescent="0.25">
      <c r="B16" s="35"/>
      <c r="J16" s="36"/>
    </row>
    <row r="17" spans="2:10" x14ac:dyDescent="0.25">
      <c r="B17" s="612" t="s">
        <v>1407</v>
      </c>
      <c r="C17" s="613"/>
      <c r="D17" s="613"/>
      <c r="E17" s="613"/>
      <c r="F17" s="613"/>
      <c r="G17" s="613"/>
      <c r="H17" s="613"/>
      <c r="I17" s="613"/>
      <c r="J17" s="614"/>
    </row>
    <row r="18" spans="2:10" ht="15" customHeight="1" x14ac:dyDescent="0.25">
      <c r="B18" s="612"/>
      <c r="C18" s="613"/>
      <c r="D18" s="613"/>
      <c r="E18" s="613"/>
      <c r="F18" s="613"/>
      <c r="G18" s="613"/>
      <c r="H18" s="613"/>
      <c r="I18" s="613"/>
      <c r="J18" s="614"/>
    </row>
    <row r="19" spans="2:10" x14ac:dyDescent="0.25">
      <c r="B19" s="612"/>
      <c r="C19" s="613"/>
      <c r="D19" s="613"/>
      <c r="E19" s="613"/>
      <c r="F19" s="613"/>
      <c r="G19" s="613"/>
      <c r="H19" s="613"/>
      <c r="I19" s="613"/>
      <c r="J19" s="614"/>
    </row>
    <row r="20" spans="2:10" ht="6" customHeight="1" x14ac:dyDescent="0.25">
      <c r="B20" s="35"/>
      <c r="J20" s="36"/>
    </row>
    <row r="21" spans="2:10" x14ac:dyDescent="0.25">
      <c r="B21" s="35"/>
      <c r="D21" s="625"/>
      <c r="E21" s="625"/>
      <c r="F21" s="625"/>
      <c r="G21" s="625"/>
      <c r="J21" s="36"/>
    </row>
    <row r="22" spans="2:10" ht="15" customHeight="1" x14ac:dyDescent="0.25">
      <c r="B22" s="621" t="s">
        <v>1375</v>
      </c>
      <c r="C22" s="622"/>
      <c r="D22" s="626"/>
      <c r="E22" s="626"/>
      <c r="F22" s="626"/>
      <c r="G22" s="626"/>
      <c r="H22" s="31"/>
      <c r="I22" s="31"/>
      <c r="J22" s="37"/>
    </row>
    <row r="23" spans="2:10" x14ac:dyDescent="0.25">
      <c r="B23" s="38"/>
      <c r="C23" s="31"/>
      <c r="D23" s="627"/>
      <c r="E23" s="627"/>
      <c r="F23" s="627"/>
      <c r="G23" s="31"/>
      <c r="H23" s="31"/>
      <c r="I23" s="31"/>
      <c r="J23" s="37"/>
    </row>
    <row r="24" spans="2:10" ht="6" customHeight="1" x14ac:dyDescent="0.25">
      <c r="B24" s="35"/>
      <c r="D24" s="613"/>
      <c r="E24" s="613"/>
      <c r="F24" s="613"/>
      <c r="J24" s="36"/>
    </row>
    <row r="25" spans="2:10" x14ac:dyDescent="0.25">
      <c r="B25" s="621" t="s">
        <v>1376</v>
      </c>
      <c r="C25" s="622"/>
      <c r="D25" s="628"/>
      <c r="E25" s="628"/>
      <c r="F25" s="628"/>
      <c r="G25" s="31"/>
      <c r="J25" s="36"/>
    </row>
    <row r="26" spans="2:10" x14ac:dyDescent="0.25">
      <c r="B26" s="35"/>
      <c r="D26" s="609">
        <f ca="1">NOW()</f>
        <v>46211.649807986112</v>
      </c>
      <c r="E26" s="609"/>
      <c r="F26" s="609"/>
      <c r="J26" s="36"/>
    </row>
    <row r="27" spans="2:10" ht="6" customHeight="1" x14ac:dyDescent="0.25">
      <c r="B27" s="35"/>
      <c r="D27" s="610"/>
      <c r="E27" s="610"/>
      <c r="F27" s="610"/>
      <c r="J27" s="36"/>
    </row>
    <row r="28" spans="2:10" x14ac:dyDescent="0.25">
      <c r="B28" s="621" t="s">
        <v>1377</v>
      </c>
      <c r="C28" s="622"/>
      <c r="D28" s="611"/>
      <c r="E28" s="611"/>
      <c r="F28" s="611"/>
      <c r="J28" s="36"/>
    </row>
    <row r="29" spans="2:10" x14ac:dyDescent="0.25">
      <c r="B29" s="35"/>
      <c r="J29" s="36"/>
    </row>
    <row r="30" spans="2:10" ht="6" customHeight="1" x14ac:dyDescent="0.25">
      <c r="B30" s="39"/>
      <c r="C30" s="40"/>
      <c r="D30" s="40"/>
      <c r="E30" s="40"/>
      <c r="F30" s="40"/>
      <c r="G30" s="40"/>
      <c r="H30" s="40"/>
      <c r="I30" s="40"/>
      <c r="J30" s="41"/>
    </row>
    <row r="31" spans="2:10" ht="8.25" customHeight="1" x14ac:dyDescent="0.25"/>
    <row r="32" spans="2:10" x14ac:dyDescent="0.25">
      <c r="B32" s="42"/>
      <c r="C32" s="43"/>
      <c r="D32" s="43"/>
      <c r="E32" s="43"/>
      <c r="F32" s="43"/>
      <c r="G32" s="43"/>
      <c r="H32" s="43"/>
      <c r="I32" s="43"/>
      <c r="J32" s="44"/>
    </row>
    <row r="33" spans="2:10" ht="27.75" customHeight="1" x14ac:dyDescent="0.25">
      <c r="B33" s="470" t="s">
        <v>1378</v>
      </c>
      <c r="C33" s="471"/>
      <c r="D33" s="471"/>
      <c r="E33" s="471"/>
      <c r="F33" s="471"/>
      <c r="G33" s="471"/>
      <c r="H33" s="471"/>
      <c r="I33" s="471"/>
      <c r="J33" s="472"/>
    </row>
    <row r="34" spans="2:10" ht="8.25" customHeight="1" x14ac:dyDescent="0.25">
      <c r="B34" s="52"/>
      <c r="C34" s="53"/>
      <c r="D34" s="53"/>
      <c r="E34" s="53"/>
      <c r="F34" s="53"/>
      <c r="G34" s="53"/>
      <c r="H34" s="53"/>
      <c r="I34" s="53"/>
      <c r="J34" s="54"/>
    </row>
    <row r="35" spans="2:10" ht="27.75" customHeight="1" x14ac:dyDescent="0.25">
      <c r="B35" s="470" t="s">
        <v>1664</v>
      </c>
      <c r="C35" s="471"/>
      <c r="D35" s="471"/>
      <c r="E35" s="471"/>
      <c r="F35" s="471"/>
      <c r="G35" s="471"/>
      <c r="H35" s="471"/>
      <c r="I35" s="471"/>
      <c r="J35" s="472"/>
    </row>
    <row r="36" spans="2:10" ht="8.25" customHeight="1" x14ac:dyDescent="0.25">
      <c r="B36" s="45"/>
      <c r="C36" s="46"/>
      <c r="D36" s="46"/>
      <c r="E36" s="46"/>
      <c r="F36" s="46"/>
      <c r="G36" s="46"/>
      <c r="H36" s="46"/>
      <c r="I36" s="46"/>
      <c r="J36" s="47"/>
    </row>
    <row r="37" spans="2:10" ht="27.75" customHeight="1" x14ac:dyDescent="0.25">
      <c r="B37" s="618" t="s">
        <v>1665</v>
      </c>
      <c r="C37" s="619"/>
      <c r="D37" s="619"/>
      <c r="E37" s="619"/>
      <c r="F37" s="619"/>
      <c r="G37" s="619"/>
      <c r="H37" s="619"/>
      <c r="I37" s="619"/>
      <c r="J37" s="620"/>
    </row>
    <row r="38" spans="2:10" x14ac:dyDescent="0.25">
      <c r="B38" s="615" t="s">
        <v>1477</v>
      </c>
      <c r="C38" s="616"/>
      <c r="D38" s="616"/>
      <c r="E38" s="616"/>
      <c r="F38" s="616"/>
      <c r="G38" s="616"/>
      <c r="H38" s="616"/>
      <c r="I38" s="616"/>
      <c r="J38" s="617"/>
    </row>
    <row r="39" spans="2:10" ht="14.45" customHeight="1" x14ac:dyDescent="0.25">
      <c r="B39" s="615"/>
      <c r="C39" s="616"/>
      <c r="D39" s="616"/>
      <c r="E39" s="616"/>
      <c r="F39" s="616"/>
      <c r="G39" s="616"/>
      <c r="H39" s="616"/>
      <c r="I39" s="616"/>
      <c r="J39" s="617"/>
    </row>
    <row r="40" spans="2:10" x14ac:dyDescent="0.25">
      <c r="B40" s="48"/>
      <c r="C40" s="49"/>
      <c r="D40" s="49"/>
      <c r="E40" s="49"/>
      <c r="F40" s="49"/>
      <c r="G40" s="49"/>
      <c r="H40" s="49"/>
      <c r="I40" s="49"/>
      <c r="J40" s="50"/>
    </row>
  </sheetData>
  <sheetProtection algorithmName="SHA-512" hashValue="UnPhlkF6FBfnXUDuQ/LKxMrl1lbCJU8nfIZsuNW0xyzsVHwQHrTtst8tZN1hPCMdTn3A05uuB+srHRtk2f12gA==" saltValue="0Q0tRtOqbZ2bLtfhT6v1ug==" spinCount="100000" sheet="1" objects="1" scenarios="1"/>
  <mergeCells count="20">
    <mergeCell ref="C7:J7"/>
    <mergeCell ref="B1:J1"/>
    <mergeCell ref="C3:J3"/>
    <mergeCell ref="C4:J4"/>
    <mergeCell ref="C5:J5"/>
    <mergeCell ref="C6:J6"/>
    <mergeCell ref="D26:F28"/>
    <mergeCell ref="B17:J19"/>
    <mergeCell ref="C8:J8"/>
    <mergeCell ref="B38:J39"/>
    <mergeCell ref="B37:J37"/>
    <mergeCell ref="B35:J35"/>
    <mergeCell ref="B33:J33"/>
    <mergeCell ref="B25:C25"/>
    <mergeCell ref="B28:C28"/>
    <mergeCell ref="C11:J12"/>
    <mergeCell ref="C14:J15"/>
    <mergeCell ref="B22:C22"/>
    <mergeCell ref="D21:G22"/>
    <mergeCell ref="D23:F25"/>
  </mergeCells>
  <conditionalFormatting sqref="B11">
    <cfRule type="expression" dxfId="1" priority="3">
      <formula>B11=""</formula>
    </cfRule>
  </conditionalFormatting>
  <conditionalFormatting sqref="B14">
    <cfRule type="expression" dxfId="0" priority="1">
      <formula>B14=""</formula>
    </cfRule>
  </conditionalFormatting>
  <hyperlinks>
    <hyperlink ref="B37:J37" r:id="rId1" display="Les documents mentionnés dans l’onglet documents à annexer doivent être envoyés à l’adresse PIB@mffp.gouv.qc.ca." xr:uid="{3F0185C4-C463-44FC-B88F-4490A06CF030}"/>
  </hyperlinks>
  <pageMargins left="0.55118110236220474" right="0.51181102362204722" top="0.43307086614173229" bottom="0.82677165354330717"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2 juillet 2026
&amp;F
Page &amp;P de &amp;N</oddFooter>
  </headerFooter>
  <extLst>
    <ext xmlns:x14="http://schemas.microsoft.com/office/spreadsheetml/2009/9/main" uri="{CCE6A557-97BC-4b89-ADB6-D9C93CAAB3DF}">
      <x14:dataValidations xmlns:xm="http://schemas.microsoft.com/office/excel/2006/main" disablePrompts="1" count="1">
        <x14:dataValidation type="list" allowBlank="1" showErrorMessage="1" error="Sélectionner dans la liste." xr:uid="{7EC3CDC7-7E9B-43C8-ABF0-DE0BF18DE51D}">
          <x14:formula1>
            <xm:f>Liste!$AM$2:$AM$3</xm:f>
          </x14:formula1>
          <xm:sqref>B11 B14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4D9C7-E3B1-4DAB-A795-941E8E304B5D}">
  <sheetPr codeName="Feuil11"/>
  <dimension ref="A1:AY1248"/>
  <sheetViews>
    <sheetView topLeftCell="N1" zoomScale="80" zoomScaleNormal="80" workbookViewId="0">
      <selection activeCell="T12" sqref="T12"/>
    </sheetView>
  </sheetViews>
  <sheetFormatPr baseColWidth="10" defaultRowHeight="15" customHeight="1" x14ac:dyDescent="0.25"/>
  <cols>
    <col min="3" max="4" width="36.5703125" customWidth="1"/>
    <col min="5" max="5" width="9.28515625" bestFit="1" customWidth="1"/>
    <col min="7" max="7" width="24.140625" bestFit="1" customWidth="1"/>
    <col min="9" max="9" width="59.7109375" customWidth="1"/>
    <col min="13" max="14" width="44" customWidth="1"/>
    <col min="16" max="16" width="17.140625" bestFit="1" customWidth="1"/>
    <col min="18" max="18" width="27.140625" customWidth="1"/>
    <col min="20" max="20" width="141.28515625" customWidth="1"/>
    <col min="22" max="22" width="63.28515625" customWidth="1"/>
    <col min="24" max="24" width="14.28515625" customWidth="1"/>
    <col min="37" max="37" width="14.7109375" customWidth="1"/>
    <col min="38" max="38" width="20" customWidth="1"/>
  </cols>
  <sheetData>
    <row r="1" spans="1:51" ht="15" customHeight="1" x14ac:dyDescent="0.25">
      <c r="A1" s="86" t="s">
        <v>1</v>
      </c>
      <c r="B1" s="4"/>
      <c r="C1" s="101" t="s">
        <v>1238</v>
      </c>
      <c r="D1" s="102" t="s">
        <v>1417</v>
      </c>
      <c r="E1" s="101" t="s">
        <v>15</v>
      </c>
      <c r="G1" s="86" t="s">
        <v>15</v>
      </c>
      <c r="I1" s="87" t="s">
        <v>1256</v>
      </c>
      <c r="J1" s="87" t="s">
        <v>1255</v>
      </c>
      <c r="L1" s="154" t="s">
        <v>1292</v>
      </c>
      <c r="M1" s="154"/>
      <c r="N1" s="149" t="s">
        <v>1654</v>
      </c>
      <c r="P1" s="152" t="s">
        <v>1654</v>
      </c>
      <c r="R1" s="86" t="s">
        <v>1298</v>
      </c>
      <c r="T1" s="86" t="s">
        <v>1299</v>
      </c>
      <c r="V1" s="86" t="s">
        <v>1301</v>
      </c>
      <c r="X1" s="86" t="s">
        <v>1316</v>
      </c>
      <c r="Z1" s="86" t="s">
        <v>1320</v>
      </c>
      <c r="AB1" s="86" t="s">
        <v>1339</v>
      </c>
      <c r="AD1" s="86" t="s">
        <v>1353</v>
      </c>
      <c r="AF1" s="86" t="s">
        <v>1352</v>
      </c>
      <c r="AH1" s="86" t="s">
        <v>1361</v>
      </c>
      <c r="AJ1" s="86" t="s">
        <v>1367</v>
      </c>
      <c r="AK1" s="91" t="s">
        <v>1367</v>
      </c>
      <c r="AL1" s="90" t="s">
        <v>1483</v>
      </c>
      <c r="AM1" s="90" t="s">
        <v>1367</v>
      </c>
      <c r="AO1" s="147" t="s">
        <v>1630</v>
      </c>
      <c r="AP1" s="147" t="s">
        <v>1583</v>
      </c>
      <c r="AQ1" s="147" t="s">
        <v>1593</v>
      </c>
      <c r="AR1" s="147" t="s">
        <v>1599</v>
      </c>
      <c r="AS1" s="147" t="s">
        <v>1631</v>
      </c>
      <c r="AT1" s="147" t="s">
        <v>1632</v>
      </c>
      <c r="AU1" s="147" t="s">
        <v>1633</v>
      </c>
      <c r="AV1" s="147" t="s">
        <v>1634</v>
      </c>
      <c r="AW1" s="147" t="s">
        <v>1635</v>
      </c>
      <c r="AX1" s="147" t="s">
        <v>1636</v>
      </c>
      <c r="AY1" s="148"/>
    </row>
    <row r="2" spans="1:51" ht="15" customHeight="1" x14ac:dyDescent="0.25">
      <c r="A2" t="s">
        <v>3</v>
      </c>
      <c r="C2" s="88" t="s">
        <v>23</v>
      </c>
      <c r="D2" s="88" t="s">
        <v>1426</v>
      </c>
      <c r="E2" s="13" t="s">
        <v>627</v>
      </c>
      <c r="G2" s="89" t="s">
        <v>1242</v>
      </c>
      <c r="I2" s="55" t="s">
        <v>1262</v>
      </c>
      <c r="J2" s="88" t="s">
        <v>1261</v>
      </c>
      <c r="L2" s="155" t="s">
        <v>1257</v>
      </c>
      <c r="M2" s="155" t="s">
        <v>1258</v>
      </c>
      <c r="N2" s="150" t="s">
        <v>1655</v>
      </c>
      <c r="P2" s="150" t="s">
        <v>1660</v>
      </c>
      <c r="R2" t="s">
        <v>1398</v>
      </c>
      <c r="T2" t="s">
        <v>1670</v>
      </c>
      <c r="V2" t="s">
        <v>1302</v>
      </c>
      <c r="X2" t="s">
        <v>1408</v>
      </c>
      <c r="Z2" t="s">
        <v>1321</v>
      </c>
      <c r="AB2" t="s">
        <v>1340</v>
      </c>
      <c r="AD2" t="s">
        <v>1354</v>
      </c>
      <c r="AF2" t="s">
        <v>1392</v>
      </c>
      <c r="AH2" t="s">
        <v>1364</v>
      </c>
      <c r="AJ2" t="s">
        <v>1368</v>
      </c>
      <c r="AK2" t="s">
        <v>1368</v>
      </c>
      <c r="AL2" t="s">
        <v>1484</v>
      </c>
      <c r="AM2" t="s">
        <v>1368</v>
      </c>
      <c r="AO2" s="129" t="s">
        <v>1637</v>
      </c>
      <c r="AP2" s="129" t="s">
        <v>1591</v>
      </c>
      <c r="AQ2" s="129" t="s">
        <v>1594</v>
      </c>
      <c r="AR2" s="129" t="s">
        <v>1638</v>
      </c>
      <c r="AS2" s="129" t="s">
        <v>1638</v>
      </c>
      <c r="AT2" s="129" t="s">
        <v>1638</v>
      </c>
      <c r="AU2" s="129" t="s">
        <v>1638</v>
      </c>
      <c r="AV2" s="129" t="s">
        <v>1625</v>
      </c>
      <c r="AW2" s="129" t="s">
        <v>1638</v>
      </c>
      <c r="AX2" s="129" t="s">
        <v>1639</v>
      </c>
    </row>
    <row r="3" spans="1:51" ht="15" customHeight="1" x14ac:dyDescent="0.25">
      <c r="A3" t="s">
        <v>2</v>
      </c>
      <c r="C3" s="88" t="s">
        <v>24</v>
      </c>
      <c r="D3" s="88" t="s">
        <v>1418</v>
      </c>
      <c r="E3" s="13" t="s">
        <v>627</v>
      </c>
      <c r="G3" s="89" t="s">
        <v>1243</v>
      </c>
      <c r="I3" s="55" t="s">
        <v>1265</v>
      </c>
      <c r="J3" s="88" t="s">
        <v>1264</v>
      </c>
      <c r="L3" s="155" t="s">
        <v>1259</v>
      </c>
      <c r="M3" s="155" t="s">
        <v>1260</v>
      </c>
      <c r="N3" s="150" t="s">
        <v>1655</v>
      </c>
      <c r="P3" s="150" t="s">
        <v>1657</v>
      </c>
      <c r="R3" t="s">
        <v>1479</v>
      </c>
      <c r="S3" s="2"/>
      <c r="T3" t="s">
        <v>1300</v>
      </c>
      <c r="V3" t="s">
        <v>1303</v>
      </c>
      <c r="X3" t="s">
        <v>1409</v>
      </c>
      <c r="Z3" t="s">
        <v>1322</v>
      </c>
      <c r="AB3" t="s">
        <v>1341</v>
      </c>
      <c r="AD3" t="s">
        <v>1355</v>
      </c>
      <c r="AF3" t="s">
        <v>1357</v>
      </c>
      <c r="AH3" t="s">
        <v>1363</v>
      </c>
      <c r="AJ3" t="s">
        <v>1369</v>
      </c>
      <c r="AK3" t="s">
        <v>1369</v>
      </c>
      <c r="AL3" t="s">
        <v>1485</v>
      </c>
      <c r="AM3" t="s">
        <v>1369</v>
      </c>
      <c r="AO3" s="129" t="s">
        <v>1640</v>
      </c>
      <c r="AP3" s="129" t="s">
        <v>1641</v>
      </c>
      <c r="AQ3" s="129" t="s">
        <v>1595</v>
      </c>
      <c r="AR3" s="129" t="s">
        <v>1595</v>
      </c>
      <c r="AS3" s="129" t="s">
        <v>1595</v>
      </c>
      <c r="AT3" s="129" t="s">
        <v>1595</v>
      </c>
      <c r="AU3" s="129" t="s">
        <v>1595</v>
      </c>
      <c r="AV3" s="129" t="s">
        <v>1595</v>
      </c>
      <c r="AW3" s="129" t="s">
        <v>1595</v>
      </c>
      <c r="AX3" s="129" t="s">
        <v>1642</v>
      </c>
    </row>
    <row r="4" spans="1:51" ht="15" customHeight="1" x14ac:dyDescent="0.25">
      <c r="C4" s="88" t="s">
        <v>25</v>
      </c>
      <c r="D4" s="88" t="s">
        <v>1419</v>
      </c>
      <c r="E4" s="13" t="s">
        <v>627</v>
      </c>
      <c r="G4" s="89" t="s">
        <v>1244</v>
      </c>
      <c r="I4" s="55" t="s">
        <v>1258</v>
      </c>
      <c r="J4" s="88" t="s">
        <v>1257</v>
      </c>
      <c r="L4" s="155" t="s">
        <v>1261</v>
      </c>
      <c r="M4" s="155" t="s">
        <v>1262</v>
      </c>
      <c r="N4" s="150" t="s">
        <v>1655</v>
      </c>
      <c r="P4" s="150" t="s">
        <v>1658</v>
      </c>
      <c r="R4" s="55" t="s">
        <v>1480</v>
      </c>
      <c r="V4" t="s">
        <v>1304</v>
      </c>
      <c r="X4" t="s">
        <v>1318</v>
      </c>
      <c r="Z4" t="s">
        <v>1323</v>
      </c>
      <c r="AB4" t="s">
        <v>1342</v>
      </c>
      <c r="AD4" t="s">
        <v>1356</v>
      </c>
      <c r="AF4" t="s">
        <v>1358</v>
      </c>
      <c r="AH4" t="s">
        <v>1362</v>
      </c>
      <c r="AJ4" t="s">
        <v>1397</v>
      </c>
      <c r="AK4" t="s">
        <v>1481</v>
      </c>
      <c r="AL4" t="s">
        <v>1486</v>
      </c>
      <c r="AO4" s="129" t="s">
        <v>1643</v>
      </c>
      <c r="AP4" s="129" t="s">
        <v>1644</v>
      </c>
      <c r="AQ4" s="129" t="s">
        <v>1625</v>
      </c>
      <c r="AR4" s="129" t="s">
        <v>1625</v>
      </c>
      <c r="AS4" s="129" t="s">
        <v>1625</v>
      </c>
      <c r="AT4" s="129" t="s">
        <v>1625</v>
      </c>
      <c r="AU4" s="129" t="s">
        <v>1625</v>
      </c>
      <c r="AV4" s="129" t="s">
        <v>1638</v>
      </c>
      <c r="AW4" s="129" t="s">
        <v>1625</v>
      </c>
      <c r="AX4" s="129" t="s">
        <v>1645</v>
      </c>
    </row>
    <row r="5" spans="1:51" ht="15" customHeight="1" x14ac:dyDescent="0.25">
      <c r="C5" s="88" t="s">
        <v>26</v>
      </c>
      <c r="D5" s="88" t="s">
        <v>1420</v>
      </c>
      <c r="E5" s="13" t="s">
        <v>627</v>
      </c>
      <c r="G5" s="89" t="s">
        <v>1245</v>
      </c>
      <c r="I5" s="55" t="s">
        <v>1317</v>
      </c>
      <c r="J5" s="104" t="s">
        <v>1540</v>
      </c>
      <c r="L5" s="156" t="s">
        <v>1535</v>
      </c>
      <c r="M5" s="155" t="s">
        <v>1263</v>
      </c>
      <c r="N5" s="150" t="s">
        <v>1655</v>
      </c>
      <c r="P5" s="150" t="s">
        <v>1640</v>
      </c>
      <c r="V5" t="s">
        <v>1305</v>
      </c>
      <c r="X5" t="s">
        <v>1410</v>
      </c>
      <c r="Z5" t="s">
        <v>1324</v>
      </c>
      <c r="AD5" t="s">
        <v>1393</v>
      </c>
      <c r="AF5" t="s">
        <v>1391</v>
      </c>
      <c r="AK5" t="s">
        <v>1482</v>
      </c>
      <c r="AL5" t="s">
        <v>1487</v>
      </c>
      <c r="AO5" s="129" t="s">
        <v>1646</v>
      </c>
      <c r="AP5" s="129" t="s">
        <v>1647</v>
      </c>
      <c r="AQ5" s="129" t="s">
        <v>1648</v>
      </c>
      <c r="AR5" s="129" t="s">
        <v>1648</v>
      </c>
      <c r="AS5" s="129"/>
      <c r="AT5" s="129" t="s">
        <v>1607</v>
      </c>
      <c r="AU5" s="129" t="s">
        <v>1607</v>
      </c>
      <c r="AV5" s="129" t="s">
        <v>1648</v>
      </c>
      <c r="AW5" s="129"/>
      <c r="AX5" s="129" t="s">
        <v>1649</v>
      </c>
    </row>
    <row r="6" spans="1:51" ht="15" customHeight="1" x14ac:dyDescent="0.25">
      <c r="C6" s="88" t="s">
        <v>27</v>
      </c>
      <c r="D6" s="88" t="s">
        <v>1421</v>
      </c>
      <c r="E6" s="13" t="s">
        <v>627</v>
      </c>
      <c r="G6" s="89" t="s">
        <v>1246</v>
      </c>
      <c r="I6" s="55" t="s">
        <v>1543</v>
      </c>
      <c r="J6" s="104" t="s">
        <v>1546</v>
      </c>
      <c r="L6" s="155" t="s">
        <v>1264</v>
      </c>
      <c r="M6" s="155" t="s">
        <v>1265</v>
      </c>
      <c r="N6" s="150" t="s">
        <v>1646</v>
      </c>
      <c r="P6" s="150" t="s">
        <v>1659</v>
      </c>
      <c r="V6" t="s">
        <v>1461</v>
      </c>
      <c r="X6" t="s">
        <v>1319</v>
      </c>
      <c r="Z6" t="s">
        <v>1325</v>
      </c>
      <c r="AF6" s="23"/>
      <c r="AO6" s="129"/>
      <c r="AP6" s="129" t="s">
        <v>1595</v>
      </c>
      <c r="AQ6" s="129" t="s">
        <v>1607</v>
      </c>
      <c r="AR6" s="129" t="s">
        <v>1607</v>
      </c>
      <c r="AS6" s="129"/>
      <c r="AT6" s="129" t="s">
        <v>1648</v>
      </c>
      <c r="AU6" s="129"/>
      <c r="AV6" s="129" t="s">
        <v>1607</v>
      </c>
      <c r="AW6" s="129"/>
      <c r="AX6" s="129" t="s">
        <v>1601</v>
      </c>
    </row>
    <row r="7" spans="1:51" ht="15" customHeight="1" x14ac:dyDescent="0.25">
      <c r="C7" s="88" t="s">
        <v>28</v>
      </c>
      <c r="D7" s="88" t="s">
        <v>1418</v>
      </c>
      <c r="E7" s="13" t="s">
        <v>627</v>
      </c>
      <c r="G7" s="89" t="s">
        <v>1247</v>
      </c>
      <c r="I7" s="55" t="s">
        <v>1281</v>
      </c>
      <c r="J7" s="105" t="s">
        <v>1280</v>
      </c>
      <c r="L7" s="156" t="s">
        <v>1540</v>
      </c>
      <c r="M7" s="155" t="s">
        <v>1317</v>
      </c>
      <c r="N7" s="150" t="s">
        <v>1656</v>
      </c>
      <c r="P7" s="150" t="s">
        <v>1662</v>
      </c>
      <c r="V7" t="s">
        <v>1306</v>
      </c>
      <c r="X7" t="s">
        <v>1317</v>
      </c>
      <c r="Z7" t="s">
        <v>1326</v>
      </c>
      <c r="AF7" s="23"/>
      <c r="AO7" s="129"/>
      <c r="AP7" s="129" t="s">
        <v>1625</v>
      </c>
      <c r="AQ7" s="129" t="s">
        <v>1650</v>
      </c>
      <c r="AR7" s="129" t="s">
        <v>1650</v>
      </c>
      <c r="AS7" s="129"/>
      <c r="AT7" s="129"/>
      <c r="AU7" s="129"/>
      <c r="AV7" s="129" t="s">
        <v>1650</v>
      </c>
      <c r="AW7" s="129"/>
      <c r="AX7" s="129"/>
    </row>
    <row r="8" spans="1:51" ht="15" customHeight="1" x14ac:dyDescent="0.25">
      <c r="C8" s="88" t="s">
        <v>29</v>
      </c>
      <c r="D8" s="88" t="s">
        <v>1525</v>
      </c>
      <c r="E8" s="13" t="s">
        <v>627</v>
      </c>
      <c r="G8" s="89" t="s">
        <v>1248</v>
      </c>
      <c r="I8" t="s">
        <v>1539</v>
      </c>
      <c r="J8" s="106" t="s">
        <v>1538</v>
      </c>
      <c r="L8" s="155" t="s">
        <v>1266</v>
      </c>
      <c r="M8" s="155" t="s">
        <v>1267</v>
      </c>
      <c r="N8" s="150" t="s">
        <v>1657</v>
      </c>
      <c r="P8" s="150" t="s">
        <v>1656</v>
      </c>
      <c r="Z8" t="s">
        <v>1327</v>
      </c>
      <c r="AO8" s="129"/>
      <c r="AP8" s="129" t="s">
        <v>1651</v>
      </c>
      <c r="AQ8" s="129" t="s">
        <v>1652</v>
      </c>
      <c r="AR8" s="129" t="s">
        <v>1652</v>
      </c>
      <c r="AS8" s="129"/>
      <c r="AT8" s="129"/>
      <c r="AU8" s="129"/>
      <c r="AV8" s="129" t="s">
        <v>1652</v>
      </c>
      <c r="AW8" s="129"/>
      <c r="AX8" s="129"/>
    </row>
    <row r="9" spans="1:51" ht="15" customHeight="1" x14ac:dyDescent="0.25">
      <c r="C9" s="88" t="s">
        <v>30</v>
      </c>
      <c r="D9" s="88" t="s">
        <v>1422</v>
      </c>
      <c r="E9" s="13" t="s">
        <v>627</v>
      </c>
      <c r="G9" s="89" t="s">
        <v>1249</v>
      </c>
      <c r="I9" t="s">
        <v>1541</v>
      </c>
      <c r="J9" s="106" t="s">
        <v>1544</v>
      </c>
      <c r="L9" s="155" t="s">
        <v>1268</v>
      </c>
      <c r="M9" s="155" t="s">
        <v>1269</v>
      </c>
      <c r="N9" s="150" t="s">
        <v>1657</v>
      </c>
      <c r="P9" s="151" t="s">
        <v>1661</v>
      </c>
      <c r="Z9" t="s">
        <v>1328</v>
      </c>
      <c r="AO9" s="129"/>
      <c r="AP9" s="129" t="s">
        <v>1653</v>
      </c>
      <c r="AQ9" s="129"/>
      <c r="AR9" s="129"/>
      <c r="AS9" s="129"/>
      <c r="AT9" s="129"/>
      <c r="AU9" s="129"/>
      <c r="AV9" s="129"/>
      <c r="AW9" s="129"/>
      <c r="AX9" s="129"/>
    </row>
    <row r="10" spans="1:51" ht="15" customHeight="1" x14ac:dyDescent="0.25">
      <c r="C10" s="88" t="s">
        <v>31</v>
      </c>
      <c r="D10" s="88" t="s">
        <v>1423</v>
      </c>
      <c r="E10" s="13" t="s">
        <v>627</v>
      </c>
      <c r="G10" s="13" t="s">
        <v>627</v>
      </c>
      <c r="I10" s="55" t="s">
        <v>1438</v>
      </c>
      <c r="J10" s="88" t="s">
        <v>1439</v>
      </c>
      <c r="L10" s="155" t="s">
        <v>1270</v>
      </c>
      <c r="M10" s="155" t="s">
        <v>1271</v>
      </c>
      <c r="N10" s="150" t="s">
        <v>1658</v>
      </c>
      <c r="P10" s="150" t="s">
        <v>1646</v>
      </c>
      <c r="AQ10" s="129"/>
    </row>
    <row r="11" spans="1:51" ht="15" customHeight="1" x14ac:dyDescent="0.25">
      <c r="C11" s="88" t="s">
        <v>32</v>
      </c>
      <c r="D11" s="88" t="s">
        <v>1525</v>
      </c>
      <c r="E11" s="13" t="s">
        <v>627</v>
      </c>
      <c r="G11" s="89" t="s">
        <v>1250</v>
      </c>
      <c r="I11" s="55" t="s">
        <v>1440</v>
      </c>
      <c r="J11" s="88" t="s">
        <v>1441</v>
      </c>
      <c r="L11" s="155" t="s">
        <v>1272</v>
      </c>
      <c r="M11" s="155" t="s">
        <v>1273</v>
      </c>
      <c r="N11" s="150" t="s">
        <v>1658</v>
      </c>
      <c r="P11" s="150" t="s">
        <v>1655</v>
      </c>
    </row>
    <row r="12" spans="1:51" ht="15" customHeight="1" x14ac:dyDescent="0.25">
      <c r="C12" s="88" t="s">
        <v>33</v>
      </c>
      <c r="D12" s="88" t="s">
        <v>1424</v>
      </c>
      <c r="E12" s="13" t="s">
        <v>627</v>
      </c>
      <c r="G12" s="89" t="s">
        <v>1251</v>
      </c>
      <c r="I12" s="55" t="s">
        <v>1442</v>
      </c>
      <c r="J12" s="88" t="s">
        <v>1443</v>
      </c>
      <c r="L12" s="155" t="s">
        <v>1274</v>
      </c>
      <c r="M12" s="155" t="s">
        <v>1275</v>
      </c>
      <c r="N12" s="150" t="s">
        <v>1656</v>
      </c>
      <c r="P12" s="150"/>
    </row>
    <row r="13" spans="1:51" ht="15" customHeight="1" x14ac:dyDescent="0.25">
      <c r="C13" s="88" t="s">
        <v>34</v>
      </c>
      <c r="D13" s="88" t="s">
        <v>1425</v>
      </c>
      <c r="E13" s="13" t="s">
        <v>627</v>
      </c>
      <c r="G13" s="89" t="s">
        <v>1252</v>
      </c>
      <c r="I13" s="55" t="s">
        <v>1291</v>
      </c>
      <c r="J13" s="88" t="s">
        <v>1290</v>
      </c>
      <c r="L13" s="155" t="s">
        <v>1276</v>
      </c>
      <c r="M13" s="155" t="s">
        <v>1277</v>
      </c>
      <c r="N13" s="150" t="s">
        <v>1640</v>
      </c>
      <c r="P13" s="150"/>
    </row>
    <row r="14" spans="1:51" ht="15" customHeight="1" x14ac:dyDescent="0.25">
      <c r="C14" s="88" t="s">
        <v>35</v>
      </c>
      <c r="D14" s="88" t="s">
        <v>1422</v>
      </c>
      <c r="E14" s="13" t="s">
        <v>627</v>
      </c>
      <c r="G14" s="89" t="s">
        <v>1253</v>
      </c>
      <c r="I14" s="55" t="s">
        <v>1275</v>
      </c>
      <c r="J14" s="88" t="s">
        <v>1274</v>
      </c>
      <c r="L14" s="155" t="s">
        <v>1278</v>
      </c>
      <c r="M14" s="155" t="s">
        <v>1279</v>
      </c>
      <c r="N14" s="150" t="s">
        <v>1640</v>
      </c>
    </row>
    <row r="15" spans="1:51" ht="15" customHeight="1" x14ac:dyDescent="0.25">
      <c r="C15" s="88" t="s">
        <v>36</v>
      </c>
      <c r="D15" s="88" t="s">
        <v>1418</v>
      </c>
      <c r="E15" s="13" t="s">
        <v>627</v>
      </c>
      <c r="I15" s="55" t="s">
        <v>1547</v>
      </c>
      <c r="J15" s="104" t="s">
        <v>1549</v>
      </c>
      <c r="K15" s="153"/>
      <c r="L15" s="155" t="s">
        <v>1280</v>
      </c>
      <c r="M15" s="155" t="s">
        <v>1281</v>
      </c>
      <c r="N15" s="150" t="s">
        <v>1659</v>
      </c>
    </row>
    <row r="16" spans="1:51" ht="15" customHeight="1" x14ac:dyDescent="0.25">
      <c r="C16" s="88" t="s">
        <v>37</v>
      </c>
      <c r="D16" s="88" t="s">
        <v>1419</v>
      </c>
      <c r="E16" s="13" t="s">
        <v>627</v>
      </c>
      <c r="I16" s="55" t="s">
        <v>1289</v>
      </c>
      <c r="J16" s="88" t="s">
        <v>1288</v>
      </c>
      <c r="K16" s="153"/>
      <c r="L16" s="155" t="s">
        <v>1282</v>
      </c>
      <c r="M16" s="155" t="s">
        <v>1283</v>
      </c>
      <c r="N16" s="150" t="s">
        <v>1659</v>
      </c>
    </row>
    <row r="17" spans="3:14" ht="15" customHeight="1" x14ac:dyDescent="0.25">
      <c r="C17" s="88" t="s">
        <v>38</v>
      </c>
      <c r="D17" s="88" t="s">
        <v>1424</v>
      </c>
      <c r="E17" s="13" t="s">
        <v>627</v>
      </c>
      <c r="I17" s="55" t="s">
        <v>1542</v>
      </c>
      <c r="J17" s="104" t="s">
        <v>1545</v>
      </c>
      <c r="K17" s="153"/>
      <c r="L17" s="155" t="s">
        <v>1284</v>
      </c>
      <c r="M17" s="155" t="s">
        <v>1285</v>
      </c>
      <c r="N17" s="150" t="s">
        <v>1660</v>
      </c>
    </row>
    <row r="18" spans="3:14" ht="15" customHeight="1" x14ac:dyDescent="0.25">
      <c r="C18" s="88" t="s">
        <v>39</v>
      </c>
      <c r="D18" s="88" t="s">
        <v>1426</v>
      </c>
      <c r="E18" s="13" t="s">
        <v>627</v>
      </c>
      <c r="I18" s="55" t="s">
        <v>1283</v>
      </c>
      <c r="J18" s="55" t="s">
        <v>1282</v>
      </c>
      <c r="K18" s="153"/>
      <c r="L18" s="157" t="s">
        <v>1544</v>
      </c>
      <c r="M18" s="158" t="s">
        <v>1541</v>
      </c>
      <c r="N18" s="150" t="s">
        <v>1660</v>
      </c>
    </row>
    <row r="19" spans="3:14" ht="15" customHeight="1" x14ac:dyDescent="0.25">
      <c r="C19" s="88" t="s">
        <v>40</v>
      </c>
      <c r="D19" s="88" t="s">
        <v>1427</v>
      </c>
      <c r="E19" s="13" t="s">
        <v>627</v>
      </c>
      <c r="I19" t="s">
        <v>1548</v>
      </c>
      <c r="J19" s="106" t="s">
        <v>1550</v>
      </c>
      <c r="K19" s="153"/>
      <c r="L19" s="156" t="s">
        <v>1545</v>
      </c>
      <c r="M19" s="155" t="s">
        <v>1542</v>
      </c>
      <c r="N19" s="150" t="s">
        <v>1660</v>
      </c>
    </row>
    <row r="20" spans="3:14" ht="15" customHeight="1" x14ac:dyDescent="0.25">
      <c r="C20" s="88" t="s">
        <v>41</v>
      </c>
      <c r="D20" s="88" t="s">
        <v>1422</v>
      </c>
      <c r="E20" s="13" t="s">
        <v>627</v>
      </c>
      <c r="I20" s="55" t="s">
        <v>1260</v>
      </c>
      <c r="J20" s="88" t="s">
        <v>1259</v>
      </c>
      <c r="L20" s="156" t="s">
        <v>1546</v>
      </c>
      <c r="M20" s="155" t="s">
        <v>1543</v>
      </c>
      <c r="N20" s="150" t="s">
        <v>1660</v>
      </c>
    </row>
    <row r="21" spans="3:14" ht="15" customHeight="1" x14ac:dyDescent="0.25">
      <c r="C21" s="88" t="s">
        <v>42</v>
      </c>
      <c r="D21" s="88" t="s">
        <v>1426</v>
      </c>
      <c r="E21" s="13" t="s">
        <v>627</v>
      </c>
      <c r="I21" s="55" t="s">
        <v>1287</v>
      </c>
      <c r="J21" s="55" t="s">
        <v>1286</v>
      </c>
      <c r="L21" s="157" t="s">
        <v>1538</v>
      </c>
      <c r="M21" s="158" t="s">
        <v>1539</v>
      </c>
      <c r="N21" s="150" t="s">
        <v>1660</v>
      </c>
    </row>
    <row r="22" spans="3:14" ht="15" customHeight="1" x14ac:dyDescent="0.25">
      <c r="C22" s="88" t="s">
        <v>43</v>
      </c>
      <c r="D22" s="88" t="s">
        <v>1423</v>
      </c>
      <c r="E22" s="13" t="s">
        <v>627</v>
      </c>
      <c r="I22" s="55" t="s">
        <v>1263</v>
      </c>
      <c r="J22" s="104" t="s">
        <v>1535</v>
      </c>
      <c r="L22" s="156" t="s">
        <v>1549</v>
      </c>
      <c r="M22" s="155" t="s">
        <v>1547</v>
      </c>
      <c r="N22" s="150" t="s">
        <v>1660</v>
      </c>
    </row>
    <row r="23" spans="3:14" ht="15" customHeight="1" x14ac:dyDescent="0.25">
      <c r="C23" s="88" t="s">
        <v>44</v>
      </c>
      <c r="D23" s="88" t="s">
        <v>1421</v>
      </c>
      <c r="E23" s="13" t="s">
        <v>627</v>
      </c>
      <c r="I23" s="55" t="s">
        <v>1267</v>
      </c>
      <c r="J23" s="55" t="s">
        <v>1266</v>
      </c>
      <c r="L23" s="157" t="s">
        <v>1550</v>
      </c>
      <c r="M23" s="158" t="s">
        <v>1548</v>
      </c>
      <c r="N23" s="150" t="s">
        <v>1660</v>
      </c>
    </row>
    <row r="24" spans="3:14" ht="15" customHeight="1" x14ac:dyDescent="0.25">
      <c r="C24" s="88" t="s">
        <v>45</v>
      </c>
      <c r="D24" s="88" t="s">
        <v>1426</v>
      </c>
      <c r="E24" s="13" t="s">
        <v>627</v>
      </c>
      <c r="I24" s="55" t="s">
        <v>1285</v>
      </c>
      <c r="J24" s="88" t="s">
        <v>1284</v>
      </c>
      <c r="L24" s="155" t="s">
        <v>1286</v>
      </c>
      <c r="M24" s="155" t="s">
        <v>1287</v>
      </c>
      <c r="N24" s="150" t="s">
        <v>1655</v>
      </c>
    </row>
    <row r="25" spans="3:14" ht="15" customHeight="1" x14ac:dyDescent="0.25">
      <c r="C25" s="88" t="s">
        <v>46</v>
      </c>
      <c r="D25" s="88" t="s">
        <v>1425</v>
      </c>
      <c r="E25" s="13" t="s">
        <v>627</v>
      </c>
      <c r="I25" s="55" t="s">
        <v>1537</v>
      </c>
      <c r="J25" s="104" t="s">
        <v>1536</v>
      </c>
      <c r="L25" s="155" t="s">
        <v>1288</v>
      </c>
      <c r="M25" s="155" t="s">
        <v>1289</v>
      </c>
      <c r="N25" s="151" t="s">
        <v>1661</v>
      </c>
    </row>
    <row r="26" spans="3:14" ht="15" customHeight="1" x14ac:dyDescent="0.25">
      <c r="C26" s="88" t="s">
        <v>47</v>
      </c>
      <c r="D26" s="88" t="s">
        <v>1425</v>
      </c>
      <c r="E26" s="13" t="s">
        <v>627</v>
      </c>
      <c r="I26" s="55" t="s">
        <v>1269</v>
      </c>
      <c r="J26" s="88" t="s">
        <v>1268</v>
      </c>
      <c r="L26" s="155" t="s">
        <v>1439</v>
      </c>
      <c r="M26" s="155" t="s">
        <v>1438</v>
      </c>
      <c r="N26" s="150" t="s">
        <v>1662</v>
      </c>
    </row>
    <row r="27" spans="3:14" ht="15" customHeight="1" x14ac:dyDescent="0.25">
      <c r="C27" s="88" t="s">
        <v>48</v>
      </c>
      <c r="D27" s="88" t="s">
        <v>1426</v>
      </c>
      <c r="E27" s="13" t="s">
        <v>627</v>
      </c>
      <c r="I27" s="55" t="s">
        <v>1279</v>
      </c>
      <c r="J27" s="88" t="s">
        <v>1278</v>
      </c>
      <c r="L27" s="155" t="s">
        <v>1441</v>
      </c>
      <c r="M27" s="155" t="s">
        <v>1440</v>
      </c>
      <c r="N27" s="150" t="s">
        <v>1662</v>
      </c>
    </row>
    <row r="28" spans="3:14" ht="15" customHeight="1" x14ac:dyDescent="0.25">
      <c r="C28" s="88" t="s">
        <v>49</v>
      </c>
      <c r="D28" s="88" t="s">
        <v>1428</v>
      </c>
      <c r="E28" s="13" t="s">
        <v>627</v>
      </c>
      <c r="I28" s="55" t="s">
        <v>1277</v>
      </c>
      <c r="J28" s="88" t="s">
        <v>1276</v>
      </c>
      <c r="L28" s="155" t="s">
        <v>1443</v>
      </c>
      <c r="M28" s="155" t="s">
        <v>1442</v>
      </c>
      <c r="N28" s="150" t="s">
        <v>1662</v>
      </c>
    </row>
    <row r="29" spans="3:14" ht="15" customHeight="1" x14ac:dyDescent="0.25">
      <c r="C29" s="88" t="s">
        <v>50</v>
      </c>
      <c r="D29" s="88" t="s">
        <v>1420</v>
      </c>
      <c r="E29" s="13" t="s">
        <v>627</v>
      </c>
      <c r="I29" s="55" t="s">
        <v>1271</v>
      </c>
      <c r="J29" s="88" t="s">
        <v>1270</v>
      </c>
      <c r="L29" s="155" t="s">
        <v>1290</v>
      </c>
      <c r="M29" s="155" t="s">
        <v>1291</v>
      </c>
      <c r="N29" s="150" t="s">
        <v>1659</v>
      </c>
    </row>
    <row r="30" spans="3:14" ht="15" customHeight="1" x14ac:dyDescent="0.25">
      <c r="C30" s="88" t="s">
        <v>51</v>
      </c>
      <c r="D30" s="88" t="s">
        <v>1428</v>
      </c>
      <c r="E30" s="13" t="s">
        <v>627</v>
      </c>
      <c r="I30" s="55" t="s">
        <v>1273</v>
      </c>
      <c r="J30" s="105" t="s">
        <v>1272</v>
      </c>
      <c r="L30" s="156" t="s">
        <v>1536</v>
      </c>
      <c r="M30" s="155" t="s">
        <v>1537</v>
      </c>
      <c r="N30" s="150" t="s">
        <v>1662</v>
      </c>
    </row>
    <row r="31" spans="3:14" ht="15" customHeight="1" x14ac:dyDescent="0.25">
      <c r="C31" s="88" t="s">
        <v>52</v>
      </c>
      <c r="D31" s="88" t="s">
        <v>1424</v>
      </c>
      <c r="E31" s="13" t="s">
        <v>627</v>
      </c>
    </row>
    <row r="32" spans="3:14" ht="15" customHeight="1" x14ac:dyDescent="0.25">
      <c r="C32" s="88" t="s">
        <v>53</v>
      </c>
      <c r="D32" s="88" t="s">
        <v>1422</v>
      </c>
      <c r="E32" s="13" t="s">
        <v>627</v>
      </c>
    </row>
    <row r="33" spans="3:5" ht="15" customHeight="1" x14ac:dyDescent="0.25">
      <c r="C33" s="88" t="s">
        <v>54</v>
      </c>
      <c r="D33" s="88" t="s">
        <v>1421</v>
      </c>
      <c r="E33" s="13" t="s">
        <v>627</v>
      </c>
    </row>
    <row r="34" spans="3:5" ht="15" customHeight="1" x14ac:dyDescent="0.25">
      <c r="C34" s="88" t="s">
        <v>55</v>
      </c>
      <c r="D34" s="88" t="s">
        <v>1427</v>
      </c>
      <c r="E34" s="13" t="s">
        <v>627</v>
      </c>
    </row>
    <row r="35" spans="3:5" ht="15" customHeight="1" x14ac:dyDescent="0.25">
      <c r="C35" s="88" t="s">
        <v>56</v>
      </c>
      <c r="D35" s="88" t="s">
        <v>1429</v>
      </c>
      <c r="E35" s="13" t="s">
        <v>627</v>
      </c>
    </row>
    <row r="36" spans="3:5" ht="15" customHeight="1" x14ac:dyDescent="0.25">
      <c r="C36" s="88" t="s">
        <v>57</v>
      </c>
      <c r="D36" s="88" t="s">
        <v>1420</v>
      </c>
      <c r="E36" s="13" t="s">
        <v>627</v>
      </c>
    </row>
    <row r="37" spans="3:5" ht="15" customHeight="1" x14ac:dyDescent="0.25">
      <c r="C37" s="88" t="s">
        <v>58</v>
      </c>
      <c r="D37" s="88" t="s">
        <v>1428</v>
      </c>
      <c r="E37" s="13" t="s">
        <v>627</v>
      </c>
    </row>
    <row r="38" spans="3:5" ht="15" customHeight="1" x14ac:dyDescent="0.25">
      <c r="C38" s="88" t="s">
        <v>59</v>
      </c>
      <c r="D38" s="88" t="s">
        <v>1430</v>
      </c>
      <c r="E38" s="13" t="s">
        <v>627</v>
      </c>
    </row>
    <row r="39" spans="3:5" ht="15" customHeight="1" x14ac:dyDescent="0.25">
      <c r="C39" s="88" t="s">
        <v>60</v>
      </c>
      <c r="D39" s="88" t="s">
        <v>1430</v>
      </c>
      <c r="E39" s="13" t="s">
        <v>627</v>
      </c>
    </row>
    <row r="40" spans="3:5" ht="15" customHeight="1" x14ac:dyDescent="0.25">
      <c r="C40" s="88" t="s">
        <v>61</v>
      </c>
      <c r="D40" s="88" t="s">
        <v>1420</v>
      </c>
      <c r="E40" s="13" t="s">
        <v>627</v>
      </c>
    </row>
    <row r="41" spans="3:5" ht="15" customHeight="1" x14ac:dyDescent="0.25">
      <c r="C41" s="88" t="s">
        <v>62</v>
      </c>
      <c r="D41" s="88" t="s">
        <v>1424</v>
      </c>
      <c r="E41" s="13" t="s">
        <v>627</v>
      </c>
    </row>
    <row r="42" spans="3:5" ht="15" customHeight="1" x14ac:dyDescent="0.25">
      <c r="C42" s="88" t="s">
        <v>63</v>
      </c>
      <c r="D42" s="88" t="s">
        <v>1426</v>
      </c>
      <c r="E42" s="13" t="s">
        <v>627</v>
      </c>
    </row>
    <row r="43" spans="3:5" ht="15" customHeight="1" x14ac:dyDescent="0.25">
      <c r="C43" s="88" t="s">
        <v>64</v>
      </c>
      <c r="D43" s="88" t="s">
        <v>1425</v>
      </c>
      <c r="E43" s="13" t="s">
        <v>627</v>
      </c>
    </row>
    <row r="44" spans="3:5" ht="15" customHeight="1" x14ac:dyDescent="0.25">
      <c r="C44" s="88" t="s">
        <v>65</v>
      </c>
      <c r="D44" s="88" t="s">
        <v>1431</v>
      </c>
      <c r="E44" s="13" t="s">
        <v>627</v>
      </c>
    </row>
    <row r="45" spans="3:5" ht="15" customHeight="1" x14ac:dyDescent="0.25">
      <c r="C45" s="88" t="s">
        <v>66</v>
      </c>
      <c r="D45" s="88" t="s">
        <v>1429</v>
      </c>
      <c r="E45" s="13" t="s">
        <v>627</v>
      </c>
    </row>
    <row r="46" spans="3:5" ht="15" customHeight="1" x14ac:dyDescent="0.25">
      <c r="C46" s="88" t="s">
        <v>67</v>
      </c>
      <c r="D46" s="88" t="s">
        <v>1425</v>
      </c>
      <c r="E46" s="13" t="s">
        <v>627</v>
      </c>
    </row>
    <row r="47" spans="3:5" ht="15" customHeight="1" x14ac:dyDescent="0.25">
      <c r="C47" s="88" t="s">
        <v>68</v>
      </c>
      <c r="D47" s="88" t="s">
        <v>1419</v>
      </c>
      <c r="E47" s="13" t="s">
        <v>627</v>
      </c>
    </row>
    <row r="48" spans="3:5" ht="15" customHeight="1" x14ac:dyDescent="0.25">
      <c r="C48" s="88" t="s">
        <v>69</v>
      </c>
      <c r="D48" s="88" t="s">
        <v>1418</v>
      </c>
      <c r="E48" s="13" t="s">
        <v>627</v>
      </c>
    </row>
    <row r="49" spans="3:5" ht="15" customHeight="1" x14ac:dyDescent="0.25">
      <c r="C49" s="88" t="s">
        <v>70</v>
      </c>
      <c r="D49" s="88" t="s">
        <v>1419</v>
      </c>
      <c r="E49" s="13" t="s">
        <v>627</v>
      </c>
    </row>
    <row r="50" spans="3:5" ht="15" customHeight="1" x14ac:dyDescent="0.25">
      <c r="C50" s="88" t="s">
        <v>71</v>
      </c>
      <c r="D50" s="88" t="s">
        <v>1419</v>
      </c>
      <c r="E50" s="13" t="s">
        <v>627</v>
      </c>
    </row>
    <row r="51" spans="3:5" ht="15" customHeight="1" x14ac:dyDescent="0.25">
      <c r="C51" s="88" t="s">
        <v>72</v>
      </c>
      <c r="D51" s="88" t="s">
        <v>1430</v>
      </c>
      <c r="E51" s="13" t="s">
        <v>627</v>
      </c>
    </row>
    <row r="52" spans="3:5" ht="15" customHeight="1" x14ac:dyDescent="0.25">
      <c r="C52" s="88" t="s">
        <v>73</v>
      </c>
      <c r="D52" s="88" t="s">
        <v>1427</v>
      </c>
      <c r="E52" s="13" t="s">
        <v>627</v>
      </c>
    </row>
    <row r="53" spans="3:5" ht="15" customHeight="1" x14ac:dyDescent="0.25">
      <c r="C53" s="88" t="s">
        <v>74</v>
      </c>
      <c r="D53" s="88" t="s">
        <v>1426</v>
      </c>
      <c r="E53" s="13" t="s">
        <v>627</v>
      </c>
    </row>
    <row r="54" spans="3:5" ht="15" customHeight="1" x14ac:dyDescent="0.25">
      <c r="C54" s="88" t="s">
        <v>75</v>
      </c>
      <c r="D54" s="88" t="s">
        <v>1525</v>
      </c>
      <c r="E54" s="13" t="s">
        <v>627</v>
      </c>
    </row>
    <row r="55" spans="3:5" ht="15" customHeight="1" x14ac:dyDescent="0.25">
      <c r="C55" s="88" t="s">
        <v>76</v>
      </c>
      <c r="D55" s="88" t="s">
        <v>1425</v>
      </c>
      <c r="E55" s="13" t="s">
        <v>627</v>
      </c>
    </row>
    <row r="56" spans="3:5" ht="15" customHeight="1" x14ac:dyDescent="0.25">
      <c r="C56" s="88" t="s">
        <v>77</v>
      </c>
      <c r="D56" s="88" t="s">
        <v>1525</v>
      </c>
      <c r="E56" s="13" t="s">
        <v>627</v>
      </c>
    </row>
    <row r="57" spans="3:5" ht="15" customHeight="1" x14ac:dyDescent="0.25">
      <c r="C57" s="88" t="s">
        <v>78</v>
      </c>
      <c r="D57" s="88" t="s">
        <v>1425</v>
      </c>
      <c r="E57" s="13" t="s">
        <v>627</v>
      </c>
    </row>
    <row r="58" spans="3:5" ht="15" customHeight="1" x14ac:dyDescent="0.25">
      <c r="C58" s="88" t="s">
        <v>79</v>
      </c>
      <c r="D58" s="88" t="s">
        <v>1418</v>
      </c>
      <c r="E58" s="13" t="s">
        <v>627</v>
      </c>
    </row>
    <row r="59" spans="3:5" ht="15" customHeight="1" x14ac:dyDescent="0.25">
      <c r="C59" s="88" t="s">
        <v>80</v>
      </c>
      <c r="D59" s="88" t="s">
        <v>1425</v>
      </c>
      <c r="E59" s="13" t="s">
        <v>627</v>
      </c>
    </row>
    <row r="60" spans="3:5" ht="15" customHeight="1" x14ac:dyDescent="0.25">
      <c r="C60" s="88" t="s">
        <v>81</v>
      </c>
      <c r="D60" s="88" t="s">
        <v>1419</v>
      </c>
      <c r="E60" s="13" t="s">
        <v>627</v>
      </c>
    </row>
    <row r="61" spans="3:5" ht="15" customHeight="1" x14ac:dyDescent="0.25">
      <c r="C61" s="88" t="s">
        <v>82</v>
      </c>
      <c r="D61" s="88" t="s">
        <v>1428</v>
      </c>
      <c r="E61" s="13" t="s">
        <v>627</v>
      </c>
    </row>
    <row r="62" spans="3:5" ht="15" customHeight="1" x14ac:dyDescent="0.25">
      <c r="C62" s="88" t="s">
        <v>83</v>
      </c>
      <c r="D62" s="88" t="s">
        <v>1418</v>
      </c>
      <c r="E62" s="13" t="s">
        <v>627</v>
      </c>
    </row>
    <row r="63" spans="3:5" ht="15" customHeight="1" x14ac:dyDescent="0.25">
      <c r="C63" s="88" t="s">
        <v>84</v>
      </c>
      <c r="D63" s="88" t="s">
        <v>1422</v>
      </c>
      <c r="E63" s="13" t="s">
        <v>627</v>
      </c>
    </row>
    <row r="64" spans="3:5" ht="15" customHeight="1" x14ac:dyDescent="0.25">
      <c r="C64" s="88" t="s">
        <v>85</v>
      </c>
      <c r="D64" s="88" t="s">
        <v>1424</v>
      </c>
      <c r="E64" s="13" t="s">
        <v>627</v>
      </c>
    </row>
    <row r="65" spans="3:5" ht="15" customHeight="1" x14ac:dyDescent="0.25">
      <c r="C65" s="88" t="s">
        <v>86</v>
      </c>
      <c r="D65" s="88" t="s">
        <v>1420</v>
      </c>
      <c r="E65" s="13" t="s">
        <v>627</v>
      </c>
    </row>
    <row r="66" spans="3:5" ht="15" customHeight="1" x14ac:dyDescent="0.25">
      <c r="C66" s="88" t="s">
        <v>87</v>
      </c>
      <c r="D66" s="88" t="s">
        <v>1423</v>
      </c>
      <c r="E66" s="13" t="s">
        <v>627</v>
      </c>
    </row>
    <row r="67" spans="3:5" ht="15" customHeight="1" x14ac:dyDescent="0.25">
      <c r="C67" s="88" t="s">
        <v>88</v>
      </c>
      <c r="D67" s="88" t="s">
        <v>1423</v>
      </c>
      <c r="E67" s="13" t="s">
        <v>627</v>
      </c>
    </row>
    <row r="68" spans="3:5" ht="15" customHeight="1" x14ac:dyDescent="0.25">
      <c r="C68" s="88" t="s">
        <v>89</v>
      </c>
      <c r="D68" s="88" t="s">
        <v>1424</v>
      </c>
      <c r="E68" s="13" t="s">
        <v>627</v>
      </c>
    </row>
    <row r="69" spans="3:5" ht="15" customHeight="1" x14ac:dyDescent="0.25">
      <c r="C69" s="88" t="s">
        <v>90</v>
      </c>
      <c r="D69" s="88" t="s">
        <v>1430</v>
      </c>
      <c r="E69" s="13" t="s">
        <v>627</v>
      </c>
    </row>
    <row r="70" spans="3:5" ht="15" customHeight="1" x14ac:dyDescent="0.25">
      <c r="C70" s="88" t="s">
        <v>91</v>
      </c>
      <c r="D70" s="88" t="s">
        <v>1424</v>
      </c>
      <c r="E70" s="13" t="s">
        <v>627</v>
      </c>
    </row>
    <row r="71" spans="3:5" ht="15" customHeight="1" x14ac:dyDescent="0.25">
      <c r="C71" s="88" t="s">
        <v>92</v>
      </c>
      <c r="D71" s="88" t="s">
        <v>1423</v>
      </c>
      <c r="E71" s="13" t="s">
        <v>627</v>
      </c>
    </row>
    <row r="72" spans="3:5" ht="15" customHeight="1" x14ac:dyDescent="0.25">
      <c r="C72" s="88" t="s">
        <v>93</v>
      </c>
      <c r="D72" s="88" t="s">
        <v>1426</v>
      </c>
      <c r="E72" s="13" t="s">
        <v>627</v>
      </c>
    </row>
    <row r="73" spans="3:5" ht="15" customHeight="1" x14ac:dyDescent="0.25">
      <c r="C73" s="88" t="s">
        <v>94</v>
      </c>
      <c r="D73" s="88" t="s">
        <v>1426</v>
      </c>
      <c r="E73" s="13" t="s">
        <v>627</v>
      </c>
    </row>
    <row r="74" spans="3:5" ht="15" customHeight="1" x14ac:dyDescent="0.25">
      <c r="C74" s="88" t="s">
        <v>95</v>
      </c>
      <c r="D74" s="88" t="s">
        <v>1526</v>
      </c>
      <c r="E74" s="13" t="s">
        <v>627</v>
      </c>
    </row>
    <row r="75" spans="3:5" ht="15" customHeight="1" x14ac:dyDescent="0.25">
      <c r="C75" s="88" t="s">
        <v>96</v>
      </c>
      <c r="D75" s="88" t="s">
        <v>1420</v>
      </c>
      <c r="E75" s="13" t="s">
        <v>627</v>
      </c>
    </row>
    <row r="76" spans="3:5" ht="15" customHeight="1" x14ac:dyDescent="0.25">
      <c r="C76" s="88" t="s">
        <v>97</v>
      </c>
      <c r="D76" s="88" t="s">
        <v>1426</v>
      </c>
      <c r="E76" s="13" t="s">
        <v>627</v>
      </c>
    </row>
    <row r="77" spans="3:5" ht="15" customHeight="1" x14ac:dyDescent="0.25">
      <c r="C77" s="88" t="s">
        <v>98</v>
      </c>
      <c r="D77" s="88" t="s">
        <v>1418</v>
      </c>
      <c r="E77" s="13" t="s">
        <v>627</v>
      </c>
    </row>
    <row r="78" spans="3:5" ht="15" customHeight="1" x14ac:dyDescent="0.25">
      <c r="C78" s="88" t="s">
        <v>99</v>
      </c>
      <c r="D78" s="88" t="s">
        <v>1423</v>
      </c>
      <c r="E78" s="13" t="s">
        <v>627</v>
      </c>
    </row>
    <row r="79" spans="3:5" ht="15" customHeight="1" x14ac:dyDescent="0.25">
      <c r="C79" s="88" t="s">
        <v>100</v>
      </c>
      <c r="D79" s="88" t="s">
        <v>1423</v>
      </c>
      <c r="E79" s="13" t="s">
        <v>627</v>
      </c>
    </row>
    <row r="80" spans="3:5" ht="15" customHeight="1" x14ac:dyDescent="0.25">
      <c r="C80" s="88" t="s">
        <v>101</v>
      </c>
      <c r="D80" s="88" t="s">
        <v>1424</v>
      </c>
      <c r="E80" s="13" t="s">
        <v>627</v>
      </c>
    </row>
    <row r="81" spans="3:5" ht="15" customHeight="1" x14ac:dyDescent="0.25">
      <c r="C81" s="88" t="s">
        <v>102</v>
      </c>
      <c r="D81" s="88" t="s">
        <v>1426</v>
      </c>
      <c r="E81" s="13" t="s">
        <v>627</v>
      </c>
    </row>
    <row r="82" spans="3:5" ht="15" customHeight="1" x14ac:dyDescent="0.25">
      <c r="C82" s="88" t="s">
        <v>103</v>
      </c>
      <c r="D82" s="88" t="s">
        <v>1423</v>
      </c>
      <c r="E82" s="13" t="s">
        <v>627</v>
      </c>
    </row>
    <row r="83" spans="3:5" ht="15" customHeight="1" x14ac:dyDescent="0.25">
      <c r="C83" s="88" t="s">
        <v>104</v>
      </c>
      <c r="D83" s="88" t="s">
        <v>1426</v>
      </c>
      <c r="E83" s="13" t="s">
        <v>627</v>
      </c>
    </row>
    <row r="84" spans="3:5" ht="15" customHeight="1" x14ac:dyDescent="0.25">
      <c r="C84" s="88" t="s">
        <v>105</v>
      </c>
      <c r="D84" s="88" t="s">
        <v>1426</v>
      </c>
      <c r="E84" s="13" t="s">
        <v>627</v>
      </c>
    </row>
    <row r="85" spans="3:5" ht="15" customHeight="1" x14ac:dyDescent="0.25">
      <c r="C85" s="88" t="s">
        <v>106</v>
      </c>
      <c r="D85" s="88" t="s">
        <v>1418</v>
      </c>
      <c r="E85" s="13" t="s">
        <v>627</v>
      </c>
    </row>
    <row r="86" spans="3:5" ht="15" customHeight="1" x14ac:dyDescent="0.25">
      <c r="C86" s="88" t="s">
        <v>107</v>
      </c>
      <c r="D86" s="88" t="s">
        <v>1424</v>
      </c>
      <c r="E86" s="13" t="s">
        <v>627</v>
      </c>
    </row>
    <row r="87" spans="3:5" ht="15" customHeight="1" x14ac:dyDescent="0.25">
      <c r="C87" s="88" t="s">
        <v>108</v>
      </c>
      <c r="D87" s="88" t="s">
        <v>1423</v>
      </c>
      <c r="E87" s="13" t="s">
        <v>627</v>
      </c>
    </row>
    <row r="88" spans="3:5" ht="15" customHeight="1" x14ac:dyDescent="0.25">
      <c r="C88" s="88" t="s">
        <v>109</v>
      </c>
      <c r="D88" s="88" t="s">
        <v>1426</v>
      </c>
      <c r="E88" s="13" t="s">
        <v>627</v>
      </c>
    </row>
    <row r="89" spans="3:5" ht="15" customHeight="1" x14ac:dyDescent="0.25">
      <c r="C89" s="88" t="s">
        <v>110</v>
      </c>
      <c r="D89" s="88" t="s">
        <v>1422</v>
      </c>
      <c r="E89" s="13" t="s">
        <v>627</v>
      </c>
    </row>
    <row r="90" spans="3:5" ht="15" customHeight="1" x14ac:dyDescent="0.25">
      <c r="C90" s="88" t="s">
        <v>111</v>
      </c>
      <c r="D90" s="88" t="s">
        <v>1418</v>
      </c>
      <c r="E90" s="13" t="s">
        <v>627</v>
      </c>
    </row>
    <row r="91" spans="3:5" ht="15" customHeight="1" x14ac:dyDescent="0.25">
      <c r="C91" s="88" t="s">
        <v>112</v>
      </c>
      <c r="D91" s="88" t="s">
        <v>1423</v>
      </c>
      <c r="E91" s="13" t="s">
        <v>627</v>
      </c>
    </row>
    <row r="92" spans="3:5" ht="15" customHeight="1" x14ac:dyDescent="0.25">
      <c r="C92" s="88" t="s">
        <v>113</v>
      </c>
      <c r="D92" s="88" t="s">
        <v>1418</v>
      </c>
      <c r="E92" s="13" t="s">
        <v>627</v>
      </c>
    </row>
    <row r="93" spans="3:5" ht="15" customHeight="1" x14ac:dyDescent="0.25">
      <c r="C93" s="88" t="s">
        <v>114</v>
      </c>
      <c r="D93" s="88" t="s">
        <v>1420</v>
      </c>
      <c r="E93" s="13" t="s">
        <v>627</v>
      </c>
    </row>
    <row r="94" spans="3:5" ht="15" customHeight="1" x14ac:dyDescent="0.25">
      <c r="C94" s="88" t="s">
        <v>115</v>
      </c>
      <c r="D94" s="88" t="s">
        <v>1423</v>
      </c>
      <c r="E94" s="13" t="s">
        <v>627</v>
      </c>
    </row>
    <row r="95" spans="3:5" ht="15" customHeight="1" x14ac:dyDescent="0.25">
      <c r="C95" s="88" t="s">
        <v>116</v>
      </c>
      <c r="D95" s="88" t="s">
        <v>1526</v>
      </c>
      <c r="E95" s="13" t="s">
        <v>627</v>
      </c>
    </row>
    <row r="96" spans="3:5" ht="15" customHeight="1" x14ac:dyDescent="0.25">
      <c r="C96" s="88" t="s">
        <v>117</v>
      </c>
      <c r="D96" s="88" t="s">
        <v>1526</v>
      </c>
      <c r="E96" s="13" t="s">
        <v>627</v>
      </c>
    </row>
    <row r="97" spans="3:5" ht="15" customHeight="1" x14ac:dyDescent="0.25">
      <c r="C97" s="88" t="s">
        <v>118</v>
      </c>
      <c r="D97" s="88" t="s">
        <v>1419</v>
      </c>
      <c r="E97" s="13" t="s">
        <v>627</v>
      </c>
    </row>
    <row r="98" spans="3:5" ht="15" customHeight="1" x14ac:dyDescent="0.25">
      <c r="C98" s="88" t="s">
        <v>119</v>
      </c>
      <c r="D98" s="88" t="s">
        <v>1430</v>
      </c>
      <c r="E98" s="13" t="s">
        <v>627</v>
      </c>
    </row>
    <row r="99" spans="3:5" ht="15" customHeight="1" x14ac:dyDescent="0.25">
      <c r="C99" s="88" t="s">
        <v>120</v>
      </c>
      <c r="D99" s="88" t="s">
        <v>1418</v>
      </c>
      <c r="E99" s="13" t="s">
        <v>627</v>
      </c>
    </row>
    <row r="100" spans="3:5" ht="15" customHeight="1" x14ac:dyDescent="0.25">
      <c r="C100" s="88" t="s">
        <v>121</v>
      </c>
      <c r="D100" s="88" t="s">
        <v>1526</v>
      </c>
      <c r="E100" s="13" t="s">
        <v>627</v>
      </c>
    </row>
    <row r="101" spans="3:5" ht="15" customHeight="1" x14ac:dyDescent="0.25">
      <c r="C101" s="88" t="s">
        <v>122</v>
      </c>
      <c r="D101" s="88" t="s">
        <v>1423</v>
      </c>
      <c r="E101" s="13" t="s">
        <v>627</v>
      </c>
    </row>
    <row r="102" spans="3:5" ht="15" customHeight="1" x14ac:dyDescent="0.25">
      <c r="C102" s="88" t="s">
        <v>123</v>
      </c>
      <c r="D102" s="88" t="s">
        <v>1526</v>
      </c>
      <c r="E102" s="13" t="s">
        <v>627</v>
      </c>
    </row>
    <row r="103" spans="3:5" ht="15" customHeight="1" x14ac:dyDescent="0.25">
      <c r="C103" s="88" t="s">
        <v>124</v>
      </c>
      <c r="D103" s="88" t="s">
        <v>1422</v>
      </c>
      <c r="E103" s="13" t="s">
        <v>627</v>
      </c>
    </row>
    <row r="104" spans="3:5" ht="15" customHeight="1" x14ac:dyDescent="0.25">
      <c r="C104" s="88" t="s">
        <v>125</v>
      </c>
      <c r="D104" s="88" t="s">
        <v>1423</v>
      </c>
      <c r="E104" s="13" t="s">
        <v>627</v>
      </c>
    </row>
    <row r="105" spans="3:5" ht="15" customHeight="1" x14ac:dyDescent="0.25">
      <c r="C105" s="88" t="s">
        <v>126</v>
      </c>
      <c r="D105" s="88" t="s">
        <v>1418</v>
      </c>
      <c r="E105" s="13" t="s">
        <v>627</v>
      </c>
    </row>
    <row r="106" spans="3:5" ht="15" customHeight="1" x14ac:dyDescent="0.25">
      <c r="C106" s="88" t="s">
        <v>127</v>
      </c>
      <c r="D106" s="88" t="s">
        <v>1525</v>
      </c>
      <c r="E106" s="13" t="s">
        <v>627</v>
      </c>
    </row>
    <row r="107" spans="3:5" ht="15" customHeight="1" x14ac:dyDescent="0.25">
      <c r="C107" s="88" t="s">
        <v>128</v>
      </c>
      <c r="D107" s="88" t="s">
        <v>1431</v>
      </c>
      <c r="E107" s="13" t="s">
        <v>627</v>
      </c>
    </row>
    <row r="108" spans="3:5" ht="15" customHeight="1" x14ac:dyDescent="0.25">
      <c r="C108" s="88" t="s">
        <v>129</v>
      </c>
      <c r="D108" s="88" t="s">
        <v>1425</v>
      </c>
      <c r="E108" s="13" t="s">
        <v>627</v>
      </c>
    </row>
    <row r="109" spans="3:5" ht="15" customHeight="1" x14ac:dyDescent="0.25">
      <c r="C109" s="88" t="s">
        <v>130</v>
      </c>
      <c r="D109" s="88" t="s">
        <v>1526</v>
      </c>
      <c r="E109" s="13" t="s">
        <v>627</v>
      </c>
    </row>
    <row r="110" spans="3:5" ht="15" customHeight="1" x14ac:dyDescent="0.25">
      <c r="C110" s="88" t="s">
        <v>131</v>
      </c>
      <c r="D110" s="88" t="s">
        <v>1421</v>
      </c>
      <c r="E110" s="13" t="s">
        <v>627</v>
      </c>
    </row>
    <row r="111" spans="3:5" ht="15" customHeight="1" x14ac:dyDescent="0.25">
      <c r="C111" s="88" t="s">
        <v>132</v>
      </c>
      <c r="D111" s="88" t="s">
        <v>1431</v>
      </c>
      <c r="E111" s="13" t="s">
        <v>627</v>
      </c>
    </row>
    <row r="112" spans="3:5" ht="15" customHeight="1" x14ac:dyDescent="0.25">
      <c r="C112" s="88" t="s">
        <v>133</v>
      </c>
      <c r="D112" s="88" t="s">
        <v>1428</v>
      </c>
      <c r="E112" s="13" t="s">
        <v>627</v>
      </c>
    </row>
    <row r="113" spans="3:5" ht="15" customHeight="1" x14ac:dyDescent="0.25">
      <c r="C113" s="88" t="s">
        <v>134</v>
      </c>
      <c r="D113" s="88" t="s">
        <v>1426</v>
      </c>
      <c r="E113" s="13" t="s">
        <v>627</v>
      </c>
    </row>
    <row r="114" spans="3:5" ht="15" customHeight="1" x14ac:dyDescent="0.25">
      <c r="C114" s="88" t="s">
        <v>135</v>
      </c>
      <c r="D114" s="88" t="s">
        <v>1418</v>
      </c>
      <c r="E114" s="13" t="s">
        <v>627</v>
      </c>
    </row>
    <row r="115" spans="3:5" ht="15" customHeight="1" x14ac:dyDescent="0.25">
      <c r="C115" s="88" t="s">
        <v>136</v>
      </c>
      <c r="D115" s="88" t="s">
        <v>1430</v>
      </c>
      <c r="E115" s="13" t="s">
        <v>627</v>
      </c>
    </row>
    <row r="116" spans="3:5" ht="15" customHeight="1" x14ac:dyDescent="0.25">
      <c r="C116" s="88" t="s">
        <v>137</v>
      </c>
      <c r="D116" s="88" t="s">
        <v>1425</v>
      </c>
      <c r="E116" s="13" t="s">
        <v>627</v>
      </c>
    </row>
    <row r="117" spans="3:5" ht="15" customHeight="1" x14ac:dyDescent="0.25">
      <c r="C117" s="88" t="s">
        <v>138</v>
      </c>
      <c r="D117" s="88" t="s">
        <v>1423</v>
      </c>
      <c r="E117" s="13" t="s">
        <v>627</v>
      </c>
    </row>
    <row r="118" spans="3:5" ht="15" customHeight="1" x14ac:dyDescent="0.25">
      <c r="C118" s="88" t="s">
        <v>139</v>
      </c>
      <c r="D118" s="88" t="s">
        <v>1423</v>
      </c>
      <c r="E118" s="13" t="s">
        <v>627</v>
      </c>
    </row>
    <row r="119" spans="3:5" ht="15" customHeight="1" x14ac:dyDescent="0.25">
      <c r="C119" s="88" t="s">
        <v>140</v>
      </c>
      <c r="D119" s="88" t="s">
        <v>1428</v>
      </c>
      <c r="E119" s="13" t="s">
        <v>627</v>
      </c>
    </row>
    <row r="120" spans="3:5" ht="15" customHeight="1" x14ac:dyDescent="0.25">
      <c r="C120" s="88" t="s">
        <v>141</v>
      </c>
      <c r="D120" s="88" t="s">
        <v>1427</v>
      </c>
      <c r="E120" s="13" t="s">
        <v>627</v>
      </c>
    </row>
    <row r="121" spans="3:5" ht="15" customHeight="1" x14ac:dyDescent="0.25">
      <c r="C121" s="88" t="s">
        <v>142</v>
      </c>
      <c r="D121" s="88" t="s">
        <v>1421</v>
      </c>
      <c r="E121" s="13" t="s">
        <v>627</v>
      </c>
    </row>
    <row r="122" spans="3:5" ht="15" customHeight="1" x14ac:dyDescent="0.25">
      <c r="C122" s="88" t="s">
        <v>143</v>
      </c>
      <c r="D122" s="88" t="s">
        <v>1423</v>
      </c>
      <c r="E122" s="13" t="s">
        <v>627</v>
      </c>
    </row>
    <row r="123" spans="3:5" ht="15" customHeight="1" x14ac:dyDescent="0.25">
      <c r="C123" s="88" t="s">
        <v>144</v>
      </c>
      <c r="D123" s="88" t="s">
        <v>1421</v>
      </c>
      <c r="E123" s="13" t="s">
        <v>627</v>
      </c>
    </row>
    <row r="124" spans="3:5" ht="15" customHeight="1" x14ac:dyDescent="0.25">
      <c r="C124" s="88" t="s">
        <v>145</v>
      </c>
      <c r="D124" s="88" t="s">
        <v>1420</v>
      </c>
      <c r="E124" s="13" t="s">
        <v>627</v>
      </c>
    </row>
    <row r="125" spans="3:5" ht="15" customHeight="1" x14ac:dyDescent="0.25">
      <c r="C125" s="88" t="s">
        <v>146</v>
      </c>
      <c r="D125" s="88" t="s">
        <v>1424</v>
      </c>
      <c r="E125" s="13" t="s">
        <v>627</v>
      </c>
    </row>
    <row r="126" spans="3:5" ht="15" customHeight="1" x14ac:dyDescent="0.25">
      <c r="C126" s="88" t="s">
        <v>147</v>
      </c>
      <c r="D126" s="88" t="s">
        <v>1418</v>
      </c>
      <c r="E126" s="13" t="s">
        <v>627</v>
      </c>
    </row>
    <row r="127" spans="3:5" ht="15" customHeight="1" x14ac:dyDescent="0.25">
      <c r="C127" s="88" t="s">
        <v>148</v>
      </c>
      <c r="D127" s="88" t="s">
        <v>1423</v>
      </c>
      <c r="E127" s="13" t="s">
        <v>627</v>
      </c>
    </row>
    <row r="128" spans="3:5" ht="15" customHeight="1" x14ac:dyDescent="0.25">
      <c r="C128" s="88" t="s">
        <v>149</v>
      </c>
      <c r="D128" s="88" t="s">
        <v>1430</v>
      </c>
      <c r="E128" s="13" t="s">
        <v>627</v>
      </c>
    </row>
    <row r="129" spans="3:5" ht="15" customHeight="1" x14ac:dyDescent="0.25">
      <c r="C129" s="88" t="s">
        <v>149</v>
      </c>
      <c r="D129" s="88" t="s">
        <v>1425</v>
      </c>
      <c r="E129" s="13" t="s">
        <v>627</v>
      </c>
    </row>
    <row r="130" spans="3:5" ht="15" customHeight="1" x14ac:dyDescent="0.25">
      <c r="C130" s="88" t="s">
        <v>150</v>
      </c>
      <c r="D130" s="88" t="s">
        <v>1425</v>
      </c>
      <c r="E130" s="13" t="s">
        <v>627</v>
      </c>
    </row>
    <row r="131" spans="3:5" ht="15" customHeight="1" x14ac:dyDescent="0.25">
      <c r="C131" s="88" t="s">
        <v>151</v>
      </c>
      <c r="D131" s="88" t="s">
        <v>1426</v>
      </c>
      <c r="E131" s="13" t="s">
        <v>627</v>
      </c>
    </row>
    <row r="132" spans="3:5" ht="15" customHeight="1" x14ac:dyDescent="0.25">
      <c r="C132" s="88" t="s">
        <v>152</v>
      </c>
      <c r="D132" s="88" t="s">
        <v>1526</v>
      </c>
      <c r="E132" s="13" t="s">
        <v>627</v>
      </c>
    </row>
    <row r="133" spans="3:5" ht="15" customHeight="1" x14ac:dyDescent="0.25">
      <c r="C133" s="88" t="s">
        <v>153</v>
      </c>
      <c r="D133" s="88" t="s">
        <v>1426</v>
      </c>
      <c r="E133" s="13" t="s">
        <v>627</v>
      </c>
    </row>
    <row r="134" spans="3:5" ht="15" customHeight="1" x14ac:dyDescent="0.25">
      <c r="C134" s="88" t="s">
        <v>154</v>
      </c>
      <c r="D134" s="88" t="s">
        <v>1526</v>
      </c>
      <c r="E134" s="13" t="s">
        <v>627</v>
      </c>
    </row>
    <row r="135" spans="3:5" ht="15" customHeight="1" x14ac:dyDescent="0.25">
      <c r="C135" s="88" t="s">
        <v>155</v>
      </c>
      <c r="D135" s="88" t="s">
        <v>1420</v>
      </c>
      <c r="E135" s="13" t="s">
        <v>627</v>
      </c>
    </row>
    <row r="136" spans="3:5" ht="15" customHeight="1" x14ac:dyDescent="0.25">
      <c r="C136" s="88" t="s">
        <v>156</v>
      </c>
      <c r="D136" s="88" t="s">
        <v>1426</v>
      </c>
      <c r="E136" s="13" t="s">
        <v>627</v>
      </c>
    </row>
    <row r="137" spans="3:5" ht="15" customHeight="1" x14ac:dyDescent="0.25">
      <c r="C137" s="88" t="s">
        <v>157</v>
      </c>
      <c r="D137" s="88" t="s">
        <v>1418</v>
      </c>
      <c r="E137" s="13" t="s">
        <v>627</v>
      </c>
    </row>
    <row r="138" spans="3:5" ht="15" customHeight="1" x14ac:dyDescent="0.25">
      <c r="C138" s="88" t="s">
        <v>158</v>
      </c>
      <c r="D138" s="88" t="s">
        <v>1426</v>
      </c>
      <c r="E138" s="13" t="s">
        <v>627</v>
      </c>
    </row>
    <row r="139" spans="3:5" ht="15" customHeight="1" x14ac:dyDescent="0.25">
      <c r="C139" s="88" t="s">
        <v>159</v>
      </c>
      <c r="D139" s="88" t="s">
        <v>1418</v>
      </c>
      <c r="E139" s="13" t="s">
        <v>627</v>
      </c>
    </row>
    <row r="140" spans="3:5" ht="15" customHeight="1" x14ac:dyDescent="0.25">
      <c r="C140" s="88" t="s">
        <v>160</v>
      </c>
      <c r="D140" s="88" t="s">
        <v>1420</v>
      </c>
      <c r="E140" s="13" t="s">
        <v>627</v>
      </c>
    </row>
    <row r="141" spans="3:5" ht="15" customHeight="1" x14ac:dyDescent="0.25">
      <c r="C141" s="88" t="s">
        <v>161</v>
      </c>
      <c r="D141" s="88" t="s">
        <v>1429</v>
      </c>
      <c r="E141" s="13" t="s">
        <v>627</v>
      </c>
    </row>
    <row r="142" spans="3:5" ht="15" customHeight="1" x14ac:dyDescent="0.25">
      <c r="C142" s="88" t="s">
        <v>162</v>
      </c>
      <c r="D142" s="88" t="s">
        <v>1431</v>
      </c>
      <c r="E142" s="13" t="s">
        <v>627</v>
      </c>
    </row>
    <row r="143" spans="3:5" ht="15" customHeight="1" x14ac:dyDescent="0.25">
      <c r="C143" s="88" t="s">
        <v>163</v>
      </c>
      <c r="D143" s="88" t="s">
        <v>1526</v>
      </c>
      <c r="E143" s="13" t="s">
        <v>627</v>
      </c>
    </row>
    <row r="144" spans="3:5" ht="15" customHeight="1" x14ac:dyDescent="0.25">
      <c r="C144" s="88" t="s">
        <v>1527</v>
      </c>
      <c r="D144" s="88" t="s">
        <v>1419</v>
      </c>
      <c r="E144" s="13" t="s">
        <v>627</v>
      </c>
    </row>
    <row r="145" spans="3:5" ht="15" customHeight="1" x14ac:dyDescent="0.25">
      <c r="C145" s="88" t="s">
        <v>164</v>
      </c>
      <c r="D145" s="88" t="s">
        <v>1426</v>
      </c>
      <c r="E145" s="13" t="s">
        <v>627</v>
      </c>
    </row>
    <row r="146" spans="3:5" ht="15" customHeight="1" x14ac:dyDescent="0.25">
      <c r="C146" s="88" t="s">
        <v>165</v>
      </c>
      <c r="D146" s="88" t="s">
        <v>1428</v>
      </c>
      <c r="E146" s="13" t="s">
        <v>627</v>
      </c>
    </row>
    <row r="147" spans="3:5" ht="15" customHeight="1" x14ac:dyDescent="0.25">
      <c r="C147" s="88" t="s">
        <v>166</v>
      </c>
      <c r="D147" s="88" t="s">
        <v>1426</v>
      </c>
      <c r="E147" s="13" t="s">
        <v>627</v>
      </c>
    </row>
    <row r="148" spans="3:5" ht="15" customHeight="1" x14ac:dyDescent="0.25">
      <c r="C148" s="88" t="s">
        <v>167</v>
      </c>
      <c r="D148" s="88" t="s">
        <v>1427</v>
      </c>
      <c r="E148" s="13" t="s">
        <v>627</v>
      </c>
    </row>
    <row r="149" spans="3:5" ht="15" customHeight="1" x14ac:dyDescent="0.25">
      <c r="C149" s="88" t="s">
        <v>168</v>
      </c>
      <c r="D149" s="88" t="s">
        <v>1422</v>
      </c>
      <c r="E149" s="13" t="s">
        <v>627</v>
      </c>
    </row>
    <row r="150" spans="3:5" ht="15" customHeight="1" x14ac:dyDescent="0.25">
      <c r="C150" s="88" t="s">
        <v>169</v>
      </c>
      <c r="D150" s="88" t="s">
        <v>1423</v>
      </c>
      <c r="E150" s="13" t="s">
        <v>627</v>
      </c>
    </row>
    <row r="151" spans="3:5" ht="15" customHeight="1" x14ac:dyDescent="0.25">
      <c r="C151" s="88" t="s">
        <v>170</v>
      </c>
      <c r="D151" s="88" t="s">
        <v>1418</v>
      </c>
      <c r="E151" s="13" t="s">
        <v>627</v>
      </c>
    </row>
    <row r="152" spans="3:5" ht="15" customHeight="1" x14ac:dyDescent="0.25">
      <c r="C152" s="88" t="s">
        <v>171</v>
      </c>
      <c r="D152" s="88" t="s">
        <v>1423</v>
      </c>
      <c r="E152" s="13" t="s">
        <v>627</v>
      </c>
    </row>
    <row r="153" spans="3:5" ht="15" customHeight="1" x14ac:dyDescent="0.25">
      <c r="C153" s="88" t="s">
        <v>172</v>
      </c>
      <c r="D153" s="88" t="s">
        <v>1423</v>
      </c>
      <c r="E153" s="13" t="s">
        <v>627</v>
      </c>
    </row>
    <row r="154" spans="3:5" ht="15" customHeight="1" x14ac:dyDescent="0.25">
      <c r="C154" s="88" t="s">
        <v>173</v>
      </c>
      <c r="D154" s="88" t="s">
        <v>1525</v>
      </c>
      <c r="E154" s="13" t="s">
        <v>627</v>
      </c>
    </row>
    <row r="155" spans="3:5" ht="15" customHeight="1" x14ac:dyDescent="0.25">
      <c r="C155" s="88" t="s">
        <v>174</v>
      </c>
      <c r="D155" s="88" t="s">
        <v>1427</v>
      </c>
      <c r="E155" s="13" t="s">
        <v>627</v>
      </c>
    </row>
    <row r="156" spans="3:5" ht="15" customHeight="1" x14ac:dyDescent="0.25">
      <c r="C156" s="88" t="s">
        <v>175</v>
      </c>
      <c r="D156" s="88" t="s">
        <v>1430</v>
      </c>
      <c r="E156" s="13" t="s">
        <v>627</v>
      </c>
    </row>
    <row r="157" spans="3:5" ht="15" customHeight="1" x14ac:dyDescent="0.25">
      <c r="C157" s="88" t="s">
        <v>176</v>
      </c>
      <c r="D157" s="88" t="s">
        <v>1424</v>
      </c>
      <c r="E157" s="13" t="s">
        <v>627</v>
      </c>
    </row>
    <row r="158" spans="3:5" ht="15" customHeight="1" x14ac:dyDescent="0.25">
      <c r="C158" s="88" t="s">
        <v>177</v>
      </c>
      <c r="D158" s="88" t="s">
        <v>1419</v>
      </c>
      <c r="E158" s="13" t="s">
        <v>627</v>
      </c>
    </row>
    <row r="159" spans="3:5" ht="15" customHeight="1" x14ac:dyDescent="0.25">
      <c r="C159" s="88" t="s">
        <v>178</v>
      </c>
      <c r="D159" s="88" t="s">
        <v>1426</v>
      </c>
      <c r="E159" s="13" t="s">
        <v>627</v>
      </c>
    </row>
    <row r="160" spans="3:5" ht="15" customHeight="1" x14ac:dyDescent="0.25">
      <c r="C160" s="88" t="s">
        <v>179</v>
      </c>
      <c r="D160" s="88" t="s">
        <v>1525</v>
      </c>
      <c r="E160" s="13" t="s">
        <v>627</v>
      </c>
    </row>
    <row r="161" spans="3:5" ht="15" customHeight="1" x14ac:dyDescent="0.25">
      <c r="C161" s="88" t="s">
        <v>180</v>
      </c>
      <c r="D161" s="88" t="s">
        <v>1429</v>
      </c>
      <c r="E161" s="13" t="s">
        <v>627</v>
      </c>
    </row>
    <row r="162" spans="3:5" ht="15" customHeight="1" x14ac:dyDescent="0.25">
      <c r="C162" s="88" t="s">
        <v>181</v>
      </c>
      <c r="D162" s="88" t="s">
        <v>1424</v>
      </c>
      <c r="E162" s="13" t="s">
        <v>627</v>
      </c>
    </row>
    <row r="163" spans="3:5" ht="15" customHeight="1" x14ac:dyDescent="0.25">
      <c r="C163" s="88" t="s">
        <v>182</v>
      </c>
      <c r="D163" s="88" t="s">
        <v>1430</v>
      </c>
      <c r="E163" s="13" t="s">
        <v>627</v>
      </c>
    </row>
    <row r="164" spans="3:5" ht="15" customHeight="1" x14ac:dyDescent="0.25">
      <c r="C164" s="88" t="s">
        <v>183</v>
      </c>
      <c r="D164" s="88" t="s">
        <v>1429</v>
      </c>
      <c r="E164" s="13" t="s">
        <v>627</v>
      </c>
    </row>
    <row r="165" spans="3:5" ht="15" customHeight="1" x14ac:dyDescent="0.25">
      <c r="C165" s="88" t="s">
        <v>184</v>
      </c>
      <c r="D165" s="88" t="s">
        <v>1419</v>
      </c>
      <c r="E165" s="13" t="s">
        <v>627</v>
      </c>
    </row>
    <row r="166" spans="3:5" ht="15" customHeight="1" x14ac:dyDescent="0.25">
      <c r="C166" s="88" t="s">
        <v>185</v>
      </c>
      <c r="D166" s="88" t="s">
        <v>1427</v>
      </c>
      <c r="E166" s="13" t="s">
        <v>627</v>
      </c>
    </row>
    <row r="167" spans="3:5" ht="15" customHeight="1" x14ac:dyDescent="0.25">
      <c r="C167" s="88" t="s">
        <v>186</v>
      </c>
      <c r="D167" s="88" t="s">
        <v>1426</v>
      </c>
      <c r="E167" s="13" t="s">
        <v>627</v>
      </c>
    </row>
    <row r="168" spans="3:5" ht="15" customHeight="1" x14ac:dyDescent="0.25">
      <c r="C168" s="88" t="s">
        <v>187</v>
      </c>
      <c r="D168" s="88" t="s">
        <v>1423</v>
      </c>
      <c r="E168" s="13" t="s">
        <v>627</v>
      </c>
    </row>
    <row r="169" spans="3:5" ht="15" customHeight="1" x14ac:dyDescent="0.25">
      <c r="C169" s="88" t="s">
        <v>188</v>
      </c>
      <c r="D169" s="88" t="s">
        <v>1425</v>
      </c>
      <c r="E169" s="13" t="s">
        <v>627</v>
      </c>
    </row>
    <row r="170" spans="3:5" ht="15" customHeight="1" x14ac:dyDescent="0.25">
      <c r="C170" s="88" t="s">
        <v>189</v>
      </c>
      <c r="D170" s="88" t="s">
        <v>1418</v>
      </c>
      <c r="E170" s="13" t="s">
        <v>627</v>
      </c>
    </row>
    <row r="171" spans="3:5" ht="15" customHeight="1" x14ac:dyDescent="0.25">
      <c r="C171" s="88" t="s">
        <v>190</v>
      </c>
      <c r="D171" s="88" t="s">
        <v>1426</v>
      </c>
      <c r="E171" s="13" t="s">
        <v>627</v>
      </c>
    </row>
    <row r="172" spans="3:5" ht="15" customHeight="1" x14ac:dyDescent="0.25">
      <c r="C172" s="88" t="s">
        <v>191</v>
      </c>
      <c r="D172" s="88" t="s">
        <v>1425</v>
      </c>
      <c r="E172" s="13" t="s">
        <v>627</v>
      </c>
    </row>
    <row r="173" spans="3:5" ht="15" customHeight="1" x14ac:dyDescent="0.25">
      <c r="C173" s="88" t="s">
        <v>192</v>
      </c>
      <c r="D173" s="88" t="s">
        <v>1425</v>
      </c>
      <c r="E173" s="13" t="s">
        <v>627</v>
      </c>
    </row>
    <row r="174" spans="3:5" ht="15" customHeight="1" x14ac:dyDescent="0.25">
      <c r="C174" s="88" t="s">
        <v>193</v>
      </c>
      <c r="D174" s="88" t="s">
        <v>1427</v>
      </c>
      <c r="E174" s="13" t="s">
        <v>627</v>
      </c>
    </row>
    <row r="175" spans="3:5" ht="15" customHeight="1" x14ac:dyDescent="0.25">
      <c r="C175" s="88" t="s">
        <v>194</v>
      </c>
      <c r="D175" s="88" t="s">
        <v>1426</v>
      </c>
      <c r="E175" s="13" t="s">
        <v>627</v>
      </c>
    </row>
    <row r="176" spans="3:5" ht="15" customHeight="1" x14ac:dyDescent="0.25">
      <c r="C176" s="88" t="s">
        <v>195</v>
      </c>
      <c r="D176" s="88" t="s">
        <v>1419</v>
      </c>
      <c r="E176" s="13" t="s">
        <v>627</v>
      </c>
    </row>
    <row r="177" spans="3:5" ht="15" customHeight="1" x14ac:dyDescent="0.25">
      <c r="C177" s="88" t="s">
        <v>196</v>
      </c>
      <c r="D177" s="88" t="s">
        <v>1426</v>
      </c>
      <c r="E177" s="13" t="s">
        <v>627</v>
      </c>
    </row>
    <row r="178" spans="3:5" ht="15" customHeight="1" x14ac:dyDescent="0.25">
      <c r="C178" s="88" t="s">
        <v>197</v>
      </c>
      <c r="D178" s="88" t="s">
        <v>1426</v>
      </c>
      <c r="E178" s="13" t="s">
        <v>627</v>
      </c>
    </row>
    <row r="179" spans="3:5" ht="15" customHeight="1" x14ac:dyDescent="0.25">
      <c r="C179" s="88" t="s">
        <v>198</v>
      </c>
      <c r="D179" s="88" t="s">
        <v>1421</v>
      </c>
      <c r="E179" s="13" t="s">
        <v>627</v>
      </c>
    </row>
    <row r="180" spans="3:5" ht="15" customHeight="1" x14ac:dyDescent="0.25">
      <c r="C180" s="88" t="s">
        <v>199</v>
      </c>
      <c r="D180" s="88" t="s">
        <v>1426</v>
      </c>
      <c r="E180" s="13" t="s">
        <v>627</v>
      </c>
    </row>
    <row r="181" spans="3:5" ht="15" customHeight="1" x14ac:dyDescent="0.25">
      <c r="C181" s="88" t="s">
        <v>200</v>
      </c>
      <c r="D181" s="88" t="s">
        <v>1421</v>
      </c>
      <c r="E181" s="13" t="s">
        <v>627</v>
      </c>
    </row>
    <row r="182" spans="3:5" ht="15" customHeight="1" x14ac:dyDescent="0.25">
      <c r="C182" s="88" t="s">
        <v>201</v>
      </c>
      <c r="D182" s="88" t="s">
        <v>1423</v>
      </c>
      <c r="E182" s="13" t="s">
        <v>627</v>
      </c>
    </row>
    <row r="183" spans="3:5" ht="15" customHeight="1" x14ac:dyDescent="0.25">
      <c r="C183" s="88" t="s">
        <v>202</v>
      </c>
      <c r="D183" s="88" t="s">
        <v>1418</v>
      </c>
      <c r="E183" s="13" t="s">
        <v>627</v>
      </c>
    </row>
    <row r="184" spans="3:5" ht="15" customHeight="1" x14ac:dyDescent="0.25">
      <c r="C184" s="88" t="s">
        <v>203</v>
      </c>
      <c r="D184" s="88" t="s">
        <v>1428</v>
      </c>
      <c r="E184" s="13" t="s">
        <v>627</v>
      </c>
    </row>
    <row r="185" spans="3:5" ht="15" customHeight="1" x14ac:dyDescent="0.25">
      <c r="C185" s="88" t="s">
        <v>204</v>
      </c>
      <c r="D185" s="88" t="s">
        <v>1526</v>
      </c>
      <c r="E185" s="13" t="s">
        <v>627</v>
      </c>
    </row>
    <row r="186" spans="3:5" ht="15" customHeight="1" x14ac:dyDescent="0.25">
      <c r="C186" s="88" t="s">
        <v>205</v>
      </c>
      <c r="D186" s="88" t="s">
        <v>1422</v>
      </c>
      <c r="E186" s="13" t="s">
        <v>627</v>
      </c>
    </row>
    <row r="187" spans="3:5" ht="15" customHeight="1" x14ac:dyDescent="0.25">
      <c r="C187" s="88" t="s">
        <v>206</v>
      </c>
      <c r="D187" s="88" t="s">
        <v>1420</v>
      </c>
      <c r="E187" s="13" t="s">
        <v>627</v>
      </c>
    </row>
    <row r="188" spans="3:5" ht="15" customHeight="1" x14ac:dyDescent="0.25">
      <c r="C188" s="88" t="s">
        <v>207</v>
      </c>
      <c r="D188" s="88" t="s">
        <v>1424</v>
      </c>
      <c r="E188" s="13" t="s">
        <v>627</v>
      </c>
    </row>
    <row r="189" spans="3:5" ht="15" customHeight="1" x14ac:dyDescent="0.25">
      <c r="C189" s="88" t="s">
        <v>208</v>
      </c>
      <c r="D189" s="88" t="s">
        <v>1426</v>
      </c>
      <c r="E189" s="13" t="s">
        <v>627</v>
      </c>
    </row>
    <row r="190" spans="3:5" ht="15" customHeight="1" x14ac:dyDescent="0.25">
      <c r="C190" s="88" t="s">
        <v>209</v>
      </c>
      <c r="D190" s="88" t="s">
        <v>1423</v>
      </c>
      <c r="E190" s="13" t="s">
        <v>627</v>
      </c>
    </row>
    <row r="191" spans="3:5" ht="15" customHeight="1" x14ac:dyDescent="0.25">
      <c r="C191" s="88" t="s">
        <v>210</v>
      </c>
      <c r="D191" s="88" t="s">
        <v>1525</v>
      </c>
      <c r="E191" s="13" t="s">
        <v>627</v>
      </c>
    </row>
    <row r="192" spans="3:5" ht="15" customHeight="1" x14ac:dyDescent="0.25">
      <c r="C192" s="88" t="s">
        <v>211</v>
      </c>
      <c r="D192" s="88" t="s">
        <v>1424</v>
      </c>
      <c r="E192" s="13" t="s">
        <v>627</v>
      </c>
    </row>
    <row r="193" spans="3:5" ht="15" customHeight="1" x14ac:dyDescent="0.25">
      <c r="C193" s="88" t="s">
        <v>212</v>
      </c>
      <c r="D193" s="88" t="s">
        <v>1420</v>
      </c>
      <c r="E193" s="13" t="s">
        <v>627</v>
      </c>
    </row>
    <row r="194" spans="3:5" ht="15" customHeight="1" x14ac:dyDescent="0.25">
      <c r="C194" s="88" t="s">
        <v>213</v>
      </c>
      <c r="D194" s="88" t="s">
        <v>1420</v>
      </c>
      <c r="E194" s="13" t="s">
        <v>627</v>
      </c>
    </row>
    <row r="195" spans="3:5" ht="15" customHeight="1" x14ac:dyDescent="0.25">
      <c r="C195" s="88" t="s">
        <v>214</v>
      </c>
      <c r="D195" s="88" t="s">
        <v>1423</v>
      </c>
      <c r="E195" s="13" t="s">
        <v>627</v>
      </c>
    </row>
    <row r="196" spans="3:5" ht="15" customHeight="1" x14ac:dyDescent="0.25">
      <c r="C196" s="88" t="s">
        <v>215</v>
      </c>
      <c r="D196" s="88" t="s">
        <v>1427</v>
      </c>
      <c r="E196" s="13" t="s">
        <v>627</v>
      </c>
    </row>
    <row r="197" spans="3:5" ht="15" customHeight="1" x14ac:dyDescent="0.25">
      <c r="C197" s="88" t="s">
        <v>216</v>
      </c>
      <c r="D197" s="88" t="s">
        <v>1430</v>
      </c>
      <c r="E197" s="13" t="s">
        <v>627</v>
      </c>
    </row>
    <row r="198" spans="3:5" ht="15" customHeight="1" x14ac:dyDescent="0.25">
      <c r="C198" s="88" t="s">
        <v>217</v>
      </c>
      <c r="D198" s="88" t="s">
        <v>1419</v>
      </c>
      <c r="E198" s="13" t="s">
        <v>627</v>
      </c>
    </row>
    <row r="199" spans="3:5" ht="15" customHeight="1" x14ac:dyDescent="0.25">
      <c r="C199" s="88" t="s">
        <v>218</v>
      </c>
      <c r="D199" s="88" t="s">
        <v>1418</v>
      </c>
      <c r="E199" s="13" t="s">
        <v>627</v>
      </c>
    </row>
    <row r="200" spans="3:5" ht="15" customHeight="1" x14ac:dyDescent="0.25">
      <c r="C200" s="88" t="s">
        <v>219</v>
      </c>
      <c r="D200" s="88" t="s">
        <v>1420</v>
      </c>
      <c r="E200" s="13" t="s">
        <v>627</v>
      </c>
    </row>
    <row r="201" spans="3:5" ht="15" customHeight="1" x14ac:dyDescent="0.25">
      <c r="C201" s="88" t="s">
        <v>220</v>
      </c>
      <c r="D201" s="88" t="s">
        <v>1426</v>
      </c>
      <c r="E201" s="13" t="s">
        <v>627</v>
      </c>
    </row>
    <row r="202" spans="3:5" ht="15" customHeight="1" x14ac:dyDescent="0.25">
      <c r="C202" s="88" t="s">
        <v>221</v>
      </c>
      <c r="D202" s="88" t="s">
        <v>1426</v>
      </c>
      <c r="E202" s="13" t="s">
        <v>627</v>
      </c>
    </row>
    <row r="203" spans="3:5" ht="15" customHeight="1" x14ac:dyDescent="0.25">
      <c r="C203" s="88" t="s">
        <v>222</v>
      </c>
      <c r="D203" s="88" t="s">
        <v>1425</v>
      </c>
      <c r="E203" s="13" t="s">
        <v>627</v>
      </c>
    </row>
    <row r="204" spans="3:5" ht="15" customHeight="1" x14ac:dyDescent="0.25">
      <c r="C204" s="88" t="s">
        <v>223</v>
      </c>
      <c r="D204" s="88" t="s">
        <v>1425</v>
      </c>
      <c r="E204" s="13" t="s">
        <v>627</v>
      </c>
    </row>
    <row r="205" spans="3:5" ht="15" customHeight="1" x14ac:dyDescent="0.25">
      <c r="C205" s="88" t="s">
        <v>224</v>
      </c>
      <c r="D205" s="88" t="s">
        <v>1526</v>
      </c>
      <c r="E205" s="13" t="s">
        <v>627</v>
      </c>
    </row>
    <row r="206" spans="3:5" ht="15" customHeight="1" x14ac:dyDescent="0.25">
      <c r="C206" s="88" t="s">
        <v>225</v>
      </c>
      <c r="D206" s="88" t="s">
        <v>1423</v>
      </c>
      <c r="E206" s="13" t="s">
        <v>627</v>
      </c>
    </row>
    <row r="207" spans="3:5" ht="15" customHeight="1" x14ac:dyDescent="0.25">
      <c r="C207" s="88" t="s">
        <v>226</v>
      </c>
      <c r="D207" s="88" t="s">
        <v>1526</v>
      </c>
      <c r="E207" s="13" t="s">
        <v>627</v>
      </c>
    </row>
    <row r="208" spans="3:5" ht="15" customHeight="1" x14ac:dyDescent="0.25">
      <c r="C208" s="88" t="s">
        <v>227</v>
      </c>
      <c r="D208" s="88" t="s">
        <v>1525</v>
      </c>
      <c r="E208" s="13" t="s">
        <v>627</v>
      </c>
    </row>
    <row r="209" spans="3:5" ht="15" customHeight="1" x14ac:dyDescent="0.25">
      <c r="C209" s="88" t="s">
        <v>228</v>
      </c>
      <c r="D209" s="88" t="s">
        <v>1420</v>
      </c>
      <c r="E209" s="13" t="s">
        <v>627</v>
      </c>
    </row>
    <row r="210" spans="3:5" ht="15" customHeight="1" x14ac:dyDescent="0.25">
      <c r="C210" s="88" t="s">
        <v>229</v>
      </c>
      <c r="D210" s="88" t="s">
        <v>1418</v>
      </c>
      <c r="E210" s="13" t="s">
        <v>627</v>
      </c>
    </row>
    <row r="211" spans="3:5" ht="15" customHeight="1" x14ac:dyDescent="0.25">
      <c r="C211" s="88" t="s">
        <v>230</v>
      </c>
      <c r="D211" s="88" t="s">
        <v>1424</v>
      </c>
      <c r="E211" s="13" t="s">
        <v>627</v>
      </c>
    </row>
    <row r="212" spans="3:5" ht="15" customHeight="1" x14ac:dyDescent="0.25">
      <c r="C212" s="88" t="s">
        <v>231</v>
      </c>
      <c r="D212" s="88" t="s">
        <v>1423</v>
      </c>
      <c r="E212" s="13" t="s">
        <v>627</v>
      </c>
    </row>
    <row r="213" spans="3:5" ht="15" customHeight="1" x14ac:dyDescent="0.25">
      <c r="C213" s="88" t="s">
        <v>232</v>
      </c>
      <c r="D213" s="88" t="s">
        <v>1426</v>
      </c>
      <c r="E213" s="13" t="s">
        <v>627</v>
      </c>
    </row>
    <row r="214" spans="3:5" ht="15" customHeight="1" x14ac:dyDescent="0.25">
      <c r="C214" s="88" t="s">
        <v>233</v>
      </c>
      <c r="D214" s="88" t="s">
        <v>1526</v>
      </c>
      <c r="E214" s="13" t="s">
        <v>627</v>
      </c>
    </row>
    <row r="215" spans="3:5" ht="15" customHeight="1" x14ac:dyDescent="0.25">
      <c r="C215" s="88" t="s">
        <v>234</v>
      </c>
      <c r="D215" s="88" t="s">
        <v>1431</v>
      </c>
      <c r="E215" s="13" t="s">
        <v>627</v>
      </c>
    </row>
    <row r="216" spans="3:5" ht="15" customHeight="1" x14ac:dyDescent="0.25">
      <c r="C216" s="88" t="s">
        <v>235</v>
      </c>
      <c r="D216" s="88" t="s">
        <v>1526</v>
      </c>
      <c r="E216" s="13" t="s">
        <v>627</v>
      </c>
    </row>
    <row r="217" spans="3:5" ht="15" customHeight="1" x14ac:dyDescent="0.25">
      <c r="C217" s="88" t="s">
        <v>236</v>
      </c>
      <c r="D217" s="88" t="s">
        <v>1422</v>
      </c>
      <c r="E217" s="13" t="s">
        <v>627</v>
      </c>
    </row>
    <row r="218" spans="3:5" ht="15" customHeight="1" x14ac:dyDescent="0.25">
      <c r="C218" s="88" t="s">
        <v>237</v>
      </c>
      <c r="D218" s="88" t="s">
        <v>1423</v>
      </c>
      <c r="E218" s="13" t="s">
        <v>627</v>
      </c>
    </row>
    <row r="219" spans="3:5" ht="15" customHeight="1" x14ac:dyDescent="0.25">
      <c r="C219" s="88" t="s">
        <v>238</v>
      </c>
      <c r="D219" s="88" t="s">
        <v>1427</v>
      </c>
      <c r="E219" s="13" t="s">
        <v>627</v>
      </c>
    </row>
    <row r="220" spans="3:5" ht="15" customHeight="1" x14ac:dyDescent="0.25">
      <c r="C220" s="88" t="s">
        <v>239</v>
      </c>
      <c r="D220" s="88" t="s">
        <v>1424</v>
      </c>
      <c r="E220" s="13" t="s">
        <v>627</v>
      </c>
    </row>
    <row r="221" spans="3:5" ht="15" customHeight="1" x14ac:dyDescent="0.25">
      <c r="C221" s="88" t="s">
        <v>240</v>
      </c>
      <c r="D221" s="88" t="s">
        <v>1424</v>
      </c>
      <c r="E221" s="13" t="s">
        <v>627</v>
      </c>
    </row>
    <row r="222" spans="3:5" ht="15" customHeight="1" x14ac:dyDescent="0.25">
      <c r="C222" s="88" t="s">
        <v>241</v>
      </c>
      <c r="D222" s="88" t="s">
        <v>1420</v>
      </c>
      <c r="E222" s="13" t="s">
        <v>627</v>
      </c>
    </row>
    <row r="223" spans="3:5" ht="15" customHeight="1" x14ac:dyDescent="0.25">
      <c r="C223" s="88" t="s">
        <v>242</v>
      </c>
      <c r="D223" s="88" t="s">
        <v>1526</v>
      </c>
      <c r="E223" s="13" t="s">
        <v>627</v>
      </c>
    </row>
    <row r="224" spans="3:5" ht="15" customHeight="1" x14ac:dyDescent="0.25">
      <c r="C224" s="88" t="s">
        <v>243</v>
      </c>
      <c r="D224" s="88" t="s">
        <v>1422</v>
      </c>
      <c r="E224" s="13" t="s">
        <v>627</v>
      </c>
    </row>
    <row r="225" spans="3:5" ht="15" customHeight="1" x14ac:dyDescent="0.25">
      <c r="C225" s="88" t="s">
        <v>244</v>
      </c>
      <c r="D225" s="88" t="s">
        <v>1425</v>
      </c>
      <c r="E225" s="13" t="s">
        <v>627</v>
      </c>
    </row>
    <row r="226" spans="3:5" ht="15" customHeight="1" x14ac:dyDescent="0.25">
      <c r="C226" s="88" t="s">
        <v>245</v>
      </c>
      <c r="D226" s="88" t="s">
        <v>1427</v>
      </c>
      <c r="E226" s="13" t="s">
        <v>627</v>
      </c>
    </row>
    <row r="227" spans="3:5" ht="15" customHeight="1" x14ac:dyDescent="0.25">
      <c r="C227" s="88" t="s">
        <v>246</v>
      </c>
      <c r="D227" s="88" t="s">
        <v>1426</v>
      </c>
      <c r="E227" s="13" t="s">
        <v>627</v>
      </c>
    </row>
    <row r="228" spans="3:5" ht="15" customHeight="1" x14ac:dyDescent="0.25">
      <c r="C228" s="88" t="s">
        <v>247</v>
      </c>
      <c r="D228" s="88" t="s">
        <v>1429</v>
      </c>
      <c r="E228" s="13" t="s">
        <v>627</v>
      </c>
    </row>
    <row r="229" spans="3:5" ht="15" customHeight="1" x14ac:dyDescent="0.25">
      <c r="C229" s="88" t="s">
        <v>248</v>
      </c>
      <c r="D229" s="88" t="s">
        <v>1426</v>
      </c>
      <c r="E229" s="13" t="s">
        <v>627</v>
      </c>
    </row>
    <row r="230" spans="3:5" ht="15" customHeight="1" x14ac:dyDescent="0.25">
      <c r="C230" s="88" t="s">
        <v>249</v>
      </c>
      <c r="D230" s="88" t="s">
        <v>1424</v>
      </c>
      <c r="E230" s="13" t="s">
        <v>627</v>
      </c>
    </row>
    <row r="231" spans="3:5" ht="15" customHeight="1" x14ac:dyDescent="0.25">
      <c r="C231" s="88" t="s">
        <v>250</v>
      </c>
      <c r="D231" s="88" t="s">
        <v>1426</v>
      </c>
      <c r="E231" s="13" t="s">
        <v>627</v>
      </c>
    </row>
    <row r="232" spans="3:5" ht="15" customHeight="1" x14ac:dyDescent="0.25">
      <c r="C232" s="88" t="s">
        <v>251</v>
      </c>
      <c r="D232" s="88" t="s">
        <v>1418</v>
      </c>
      <c r="E232" s="13" t="s">
        <v>627</v>
      </c>
    </row>
    <row r="233" spans="3:5" ht="15" customHeight="1" x14ac:dyDescent="0.25">
      <c r="C233" s="88" t="s">
        <v>252</v>
      </c>
      <c r="D233" s="88" t="s">
        <v>1420</v>
      </c>
      <c r="E233" s="13" t="s">
        <v>627</v>
      </c>
    </row>
    <row r="234" spans="3:5" ht="15" customHeight="1" x14ac:dyDescent="0.25">
      <c r="C234" s="88" t="s">
        <v>253</v>
      </c>
      <c r="D234" s="88" t="s">
        <v>1525</v>
      </c>
      <c r="E234" s="13" t="s">
        <v>627</v>
      </c>
    </row>
    <row r="235" spans="3:5" ht="15" customHeight="1" x14ac:dyDescent="0.25">
      <c r="C235" s="88" t="s">
        <v>254</v>
      </c>
      <c r="D235" s="88" t="s">
        <v>1418</v>
      </c>
      <c r="E235" s="13" t="s">
        <v>627</v>
      </c>
    </row>
    <row r="236" spans="3:5" ht="15" customHeight="1" x14ac:dyDescent="0.25">
      <c r="C236" s="88" t="s">
        <v>255</v>
      </c>
      <c r="D236" s="88" t="s">
        <v>1418</v>
      </c>
      <c r="E236" s="13" t="s">
        <v>627</v>
      </c>
    </row>
    <row r="237" spans="3:5" ht="15" customHeight="1" x14ac:dyDescent="0.25">
      <c r="C237" s="88" t="s">
        <v>256</v>
      </c>
      <c r="D237" s="88" t="s">
        <v>1431</v>
      </c>
      <c r="E237" s="13" t="s">
        <v>627</v>
      </c>
    </row>
    <row r="238" spans="3:5" ht="15" customHeight="1" x14ac:dyDescent="0.25">
      <c r="C238" s="88" t="s">
        <v>257</v>
      </c>
      <c r="D238" s="88" t="s">
        <v>1418</v>
      </c>
      <c r="E238" s="13" t="s">
        <v>627</v>
      </c>
    </row>
    <row r="239" spans="3:5" ht="15" customHeight="1" x14ac:dyDescent="0.25">
      <c r="C239" s="88" t="s">
        <v>258</v>
      </c>
      <c r="D239" s="88" t="s">
        <v>1419</v>
      </c>
      <c r="E239" s="13" t="s">
        <v>627</v>
      </c>
    </row>
    <row r="240" spans="3:5" ht="15" customHeight="1" x14ac:dyDescent="0.25">
      <c r="C240" s="88" t="s">
        <v>259</v>
      </c>
      <c r="D240" s="88" t="s">
        <v>1526</v>
      </c>
      <c r="E240" s="13" t="s">
        <v>627</v>
      </c>
    </row>
    <row r="241" spans="3:5" ht="15" customHeight="1" x14ac:dyDescent="0.25">
      <c r="C241" s="88" t="s">
        <v>260</v>
      </c>
      <c r="D241" s="88" t="s">
        <v>1526</v>
      </c>
      <c r="E241" s="13" t="s">
        <v>627</v>
      </c>
    </row>
    <row r="242" spans="3:5" ht="15" customHeight="1" x14ac:dyDescent="0.25">
      <c r="C242" s="88" t="s">
        <v>261</v>
      </c>
      <c r="D242" s="88" t="s">
        <v>1418</v>
      </c>
      <c r="E242" s="13" t="s">
        <v>627</v>
      </c>
    </row>
    <row r="243" spans="3:5" ht="15" customHeight="1" x14ac:dyDescent="0.25">
      <c r="C243" s="88" t="s">
        <v>262</v>
      </c>
      <c r="D243" s="88" t="s">
        <v>1424</v>
      </c>
      <c r="E243" s="13" t="s">
        <v>627</v>
      </c>
    </row>
    <row r="244" spans="3:5" ht="15" customHeight="1" x14ac:dyDescent="0.25">
      <c r="C244" s="88" t="s">
        <v>263</v>
      </c>
      <c r="D244" s="88" t="s">
        <v>1418</v>
      </c>
      <c r="E244" s="13" t="s">
        <v>627</v>
      </c>
    </row>
    <row r="245" spans="3:5" ht="15" customHeight="1" x14ac:dyDescent="0.25">
      <c r="C245" s="88" t="s">
        <v>264</v>
      </c>
      <c r="D245" s="88" t="s">
        <v>1425</v>
      </c>
      <c r="E245" s="13" t="s">
        <v>627</v>
      </c>
    </row>
    <row r="246" spans="3:5" ht="15" customHeight="1" x14ac:dyDescent="0.25">
      <c r="C246" s="88" t="s">
        <v>265</v>
      </c>
      <c r="D246" s="88" t="s">
        <v>1418</v>
      </c>
      <c r="E246" s="13" t="s">
        <v>627</v>
      </c>
    </row>
    <row r="247" spans="3:5" ht="15" customHeight="1" x14ac:dyDescent="0.25">
      <c r="C247" s="88" t="s">
        <v>266</v>
      </c>
      <c r="D247" s="88" t="s">
        <v>1421</v>
      </c>
      <c r="E247" s="13" t="s">
        <v>627</v>
      </c>
    </row>
    <row r="248" spans="3:5" ht="15" customHeight="1" x14ac:dyDescent="0.25">
      <c r="C248" s="88" t="s">
        <v>267</v>
      </c>
      <c r="D248" s="88" t="s">
        <v>1427</v>
      </c>
      <c r="E248" s="13" t="s">
        <v>627</v>
      </c>
    </row>
    <row r="249" spans="3:5" ht="15" customHeight="1" x14ac:dyDescent="0.25">
      <c r="C249" s="88" t="s">
        <v>268</v>
      </c>
      <c r="D249" s="88" t="s">
        <v>1419</v>
      </c>
      <c r="E249" s="13" t="s">
        <v>627</v>
      </c>
    </row>
    <row r="250" spans="3:5" ht="15" customHeight="1" x14ac:dyDescent="0.25">
      <c r="C250" s="88" t="s">
        <v>269</v>
      </c>
      <c r="D250" s="88" t="s">
        <v>1424</v>
      </c>
      <c r="E250" s="13" t="s">
        <v>627</v>
      </c>
    </row>
    <row r="251" spans="3:5" ht="15" customHeight="1" x14ac:dyDescent="0.25">
      <c r="C251" s="88" t="s">
        <v>270</v>
      </c>
      <c r="D251" s="88" t="s">
        <v>1421</v>
      </c>
      <c r="E251" s="13" t="s">
        <v>627</v>
      </c>
    </row>
    <row r="252" spans="3:5" ht="15" customHeight="1" x14ac:dyDescent="0.25">
      <c r="C252" s="88" t="s">
        <v>271</v>
      </c>
      <c r="D252" s="88" t="s">
        <v>1428</v>
      </c>
      <c r="E252" s="13" t="s">
        <v>627</v>
      </c>
    </row>
    <row r="253" spans="3:5" ht="15" customHeight="1" x14ac:dyDescent="0.25">
      <c r="C253" s="88" t="s">
        <v>272</v>
      </c>
      <c r="D253" s="88" t="s">
        <v>1418</v>
      </c>
      <c r="E253" s="13" t="s">
        <v>627</v>
      </c>
    </row>
    <row r="254" spans="3:5" ht="15" customHeight="1" x14ac:dyDescent="0.25">
      <c r="C254" s="88" t="s">
        <v>273</v>
      </c>
      <c r="D254" s="88" t="s">
        <v>1422</v>
      </c>
      <c r="E254" s="13" t="s">
        <v>627</v>
      </c>
    </row>
    <row r="255" spans="3:5" ht="15" customHeight="1" x14ac:dyDescent="0.25">
      <c r="C255" s="88" t="s">
        <v>274</v>
      </c>
      <c r="D255" s="88" t="s">
        <v>1424</v>
      </c>
      <c r="E255" s="13" t="s">
        <v>627</v>
      </c>
    </row>
    <row r="256" spans="3:5" ht="15" customHeight="1" x14ac:dyDescent="0.25">
      <c r="C256" s="88" t="s">
        <v>275</v>
      </c>
      <c r="D256" s="88" t="s">
        <v>1421</v>
      </c>
      <c r="E256" s="13" t="s">
        <v>627</v>
      </c>
    </row>
    <row r="257" spans="3:5" ht="15" customHeight="1" x14ac:dyDescent="0.25">
      <c r="C257" s="88" t="s">
        <v>276</v>
      </c>
      <c r="D257" s="88" t="s">
        <v>1421</v>
      </c>
      <c r="E257" s="13" t="s">
        <v>627</v>
      </c>
    </row>
    <row r="258" spans="3:5" ht="15" customHeight="1" x14ac:dyDescent="0.25">
      <c r="C258" s="88" t="s">
        <v>277</v>
      </c>
      <c r="D258" s="88" t="s">
        <v>1421</v>
      </c>
      <c r="E258" s="13" t="s">
        <v>627</v>
      </c>
    </row>
    <row r="259" spans="3:5" ht="15" customHeight="1" x14ac:dyDescent="0.25">
      <c r="C259" s="88" t="s">
        <v>1528</v>
      </c>
      <c r="D259" s="88" t="s">
        <v>1422</v>
      </c>
      <c r="E259" s="13" t="s">
        <v>627</v>
      </c>
    </row>
    <row r="260" spans="3:5" ht="15" customHeight="1" x14ac:dyDescent="0.25">
      <c r="C260" s="88" t="s">
        <v>278</v>
      </c>
      <c r="D260" s="88" t="s">
        <v>1420</v>
      </c>
      <c r="E260" s="13" t="s">
        <v>627</v>
      </c>
    </row>
    <row r="261" spans="3:5" ht="15" customHeight="1" x14ac:dyDescent="0.25">
      <c r="C261" s="88" t="s">
        <v>278</v>
      </c>
      <c r="D261" s="88" t="s">
        <v>1421</v>
      </c>
      <c r="E261" s="13" t="s">
        <v>627</v>
      </c>
    </row>
    <row r="262" spans="3:5" ht="15" customHeight="1" x14ac:dyDescent="0.25">
      <c r="C262" s="88" t="s">
        <v>279</v>
      </c>
      <c r="D262" s="88" t="s">
        <v>1423</v>
      </c>
      <c r="E262" s="13" t="s">
        <v>627</v>
      </c>
    </row>
    <row r="263" spans="3:5" ht="15" customHeight="1" x14ac:dyDescent="0.25">
      <c r="C263" s="88" t="s">
        <v>280</v>
      </c>
      <c r="D263" s="88" t="s">
        <v>1425</v>
      </c>
      <c r="E263" s="13" t="s">
        <v>627</v>
      </c>
    </row>
    <row r="264" spans="3:5" ht="15" customHeight="1" x14ac:dyDescent="0.25">
      <c r="C264" s="88" t="s">
        <v>281</v>
      </c>
      <c r="D264" s="88" t="s">
        <v>1424</v>
      </c>
      <c r="E264" s="13" t="s">
        <v>627</v>
      </c>
    </row>
    <row r="265" spans="3:5" ht="15" customHeight="1" x14ac:dyDescent="0.25">
      <c r="C265" s="88" t="s">
        <v>1529</v>
      </c>
      <c r="D265" s="88" t="s">
        <v>1421</v>
      </c>
      <c r="E265" s="13" t="s">
        <v>627</v>
      </c>
    </row>
    <row r="266" spans="3:5" ht="15" customHeight="1" x14ac:dyDescent="0.25">
      <c r="C266" s="88" t="s">
        <v>1530</v>
      </c>
      <c r="D266" s="88" t="s">
        <v>1421</v>
      </c>
      <c r="E266" s="13" t="s">
        <v>627</v>
      </c>
    </row>
    <row r="267" spans="3:5" ht="15" customHeight="1" x14ac:dyDescent="0.25">
      <c r="C267" s="88" t="s">
        <v>282</v>
      </c>
      <c r="D267" s="88" t="s">
        <v>1426</v>
      </c>
      <c r="E267" s="13" t="s">
        <v>627</v>
      </c>
    </row>
    <row r="268" spans="3:5" ht="15" customHeight="1" x14ac:dyDescent="0.25">
      <c r="C268" s="88" t="s">
        <v>283</v>
      </c>
      <c r="D268" s="88" t="s">
        <v>1427</v>
      </c>
      <c r="E268" s="13" t="s">
        <v>627</v>
      </c>
    </row>
    <row r="269" spans="3:5" ht="15" customHeight="1" x14ac:dyDescent="0.25">
      <c r="C269" s="88" t="s">
        <v>284</v>
      </c>
      <c r="D269" s="88" t="s">
        <v>1419</v>
      </c>
      <c r="E269" s="13" t="s">
        <v>627</v>
      </c>
    </row>
    <row r="270" spans="3:5" ht="15" customHeight="1" x14ac:dyDescent="0.25">
      <c r="C270" s="88" t="s">
        <v>285</v>
      </c>
      <c r="D270" s="88" t="s">
        <v>1425</v>
      </c>
      <c r="E270" s="13" t="s">
        <v>627</v>
      </c>
    </row>
    <row r="271" spans="3:5" ht="15" customHeight="1" x14ac:dyDescent="0.25">
      <c r="C271" s="88" t="s">
        <v>286</v>
      </c>
      <c r="D271" s="88" t="s">
        <v>1429</v>
      </c>
      <c r="E271" s="13" t="s">
        <v>627</v>
      </c>
    </row>
    <row r="272" spans="3:5" ht="15" customHeight="1" x14ac:dyDescent="0.25">
      <c r="C272" s="88" t="s">
        <v>287</v>
      </c>
      <c r="D272" s="88" t="s">
        <v>1425</v>
      </c>
      <c r="E272" s="13" t="s">
        <v>627</v>
      </c>
    </row>
    <row r="273" spans="3:5" ht="15" customHeight="1" x14ac:dyDescent="0.25">
      <c r="C273" s="88" t="s">
        <v>288</v>
      </c>
      <c r="D273" s="88" t="s">
        <v>1423</v>
      </c>
      <c r="E273" s="13" t="s">
        <v>627</v>
      </c>
    </row>
    <row r="274" spans="3:5" ht="15" customHeight="1" x14ac:dyDescent="0.25">
      <c r="C274" s="88" t="s">
        <v>289</v>
      </c>
      <c r="D274" s="88" t="s">
        <v>1421</v>
      </c>
      <c r="E274" s="13" t="s">
        <v>627</v>
      </c>
    </row>
    <row r="275" spans="3:5" ht="15" customHeight="1" x14ac:dyDescent="0.25">
      <c r="C275" s="88" t="s">
        <v>290</v>
      </c>
      <c r="D275" s="88" t="s">
        <v>1421</v>
      </c>
      <c r="E275" s="13" t="s">
        <v>627</v>
      </c>
    </row>
    <row r="276" spans="3:5" ht="15" customHeight="1" x14ac:dyDescent="0.25">
      <c r="C276" s="88" t="s">
        <v>291</v>
      </c>
      <c r="D276" s="88" t="s">
        <v>1431</v>
      </c>
      <c r="E276" s="13" t="s">
        <v>627</v>
      </c>
    </row>
    <row r="277" spans="3:5" ht="15" customHeight="1" x14ac:dyDescent="0.25">
      <c r="C277" s="88" t="s">
        <v>292</v>
      </c>
      <c r="D277" s="88" t="s">
        <v>1424</v>
      </c>
      <c r="E277" s="13" t="s">
        <v>627</v>
      </c>
    </row>
    <row r="278" spans="3:5" ht="15" customHeight="1" x14ac:dyDescent="0.25">
      <c r="C278" s="88" t="s">
        <v>293</v>
      </c>
      <c r="D278" s="88" t="s">
        <v>1425</v>
      </c>
      <c r="E278" s="13" t="s">
        <v>627</v>
      </c>
    </row>
    <row r="279" spans="3:5" ht="15" customHeight="1" x14ac:dyDescent="0.25">
      <c r="C279" s="88" t="s">
        <v>294</v>
      </c>
      <c r="D279" s="88" t="s">
        <v>1525</v>
      </c>
      <c r="E279" s="13" t="s">
        <v>627</v>
      </c>
    </row>
    <row r="280" spans="3:5" ht="15" customHeight="1" x14ac:dyDescent="0.25">
      <c r="C280" s="88" t="s">
        <v>295</v>
      </c>
      <c r="D280" s="88" t="s">
        <v>1419</v>
      </c>
      <c r="E280" s="13" t="s">
        <v>627</v>
      </c>
    </row>
    <row r="281" spans="3:5" ht="15" customHeight="1" x14ac:dyDescent="0.25">
      <c r="C281" s="88" t="s">
        <v>296</v>
      </c>
      <c r="D281" s="88" t="s">
        <v>1419</v>
      </c>
      <c r="E281" s="13" t="s">
        <v>627</v>
      </c>
    </row>
    <row r="282" spans="3:5" ht="15" customHeight="1" x14ac:dyDescent="0.25">
      <c r="C282" s="88" t="s">
        <v>297</v>
      </c>
      <c r="D282" s="88" t="s">
        <v>1424</v>
      </c>
      <c r="E282" s="13" t="s">
        <v>627</v>
      </c>
    </row>
    <row r="283" spans="3:5" ht="15" customHeight="1" x14ac:dyDescent="0.25">
      <c r="C283" s="88" t="s">
        <v>298</v>
      </c>
      <c r="D283" s="88" t="s">
        <v>1430</v>
      </c>
      <c r="E283" s="13" t="s">
        <v>627</v>
      </c>
    </row>
    <row r="284" spans="3:5" ht="15" customHeight="1" x14ac:dyDescent="0.25">
      <c r="C284" s="88" t="s">
        <v>299</v>
      </c>
      <c r="D284" s="88" t="s">
        <v>1526</v>
      </c>
      <c r="E284" s="13" t="s">
        <v>627</v>
      </c>
    </row>
    <row r="285" spans="3:5" ht="15" customHeight="1" x14ac:dyDescent="0.25">
      <c r="C285" s="88" t="s">
        <v>300</v>
      </c>
      <c r="D285" s="88" t="s">
        <v>1424</v>
      </c>
      <c r="E285" s="13" t="s">
        <v>627</v>
      </c>
    </row>
    <row r="286" spans="3:5" ht="15" customHeight="1" x14ac:dyDescent="0.25">
      <c r="C286" s="88" t="s">
        <v>301</v>
      </c>
      <c r="D286" s="88" t="s">
        <v>1425</v>
      </c>
      <c r="E286" s="13" t="s">
        <v>627</v>
      </c>
    </row>
    <row r="287" spans="3:5" ht="15" customHeight="1" x14ac:dyDescent="0.25">
      <c r="C287" s="88" t="s">
        <v>302</v>
      </c>
      <c r="D287" s="88" t="s">
        <v>1425</v>
      </c>
      <c r="E287" s="13" t="s">
        <v>627</v>
      </c>
    </row>
    <row r="288" spans="3:5" ht="15" customHeight="1" x14ac:dyDescent="0.25">
      <c r="C288" s="88" t="s">
        <v>303</v>
      </c>
      <c r="D288" s="88" t="s">
        <v>1426</v>
      </c>
      <c r="E288" s="13" t="s">
        <v>627</v>
      </c>
    </row>
    <row r="289" spans="3:5" ht="15" customHeight="1" x14ac:dyDescent="0.25">
      <c r="C289" s="88" t="s">
        <v>304</v>
      </c>
      <c r="D289" s="88" t="s">
        <v>1423</v>
      </c>
      <c r="E289" s="13" t="s">
        <v>627</v>
      </c>
    </row>
    <row r="290" spans="3:5" ht="15" customHeight="1" x14ac:dyDescent="0.25">
      <c r="C290" s="88" t="s">
        <v>305</v>
      </c>
      <c r="D290" s="88" t="s">
        <v>1422</v>
      </c>
      <c r="E290" s="13" t="s">
        <v>627</v>
      </c>
    </row>
    <row r="291" spans="3:5" ht="15" customHeight="1" x14ac:dyDescent="0.25">
      <c r="C291" s="88" t="s">
        <v>306</v>
      </c>
      <c r="D291" s="88" t="s">
        <v>1418</v>
      </c>
      <c r="E291" s="13" t="s">
        <v>627</v>
      </c>
    </row>
    <row r="292" spans="3:5" ht="15" customHeight="1" x14ac:dyDescent="0.25">
      <c r="C292" s="88" t="s">
        <v>307</v>
      </c>
      <c r="D292" s="88" t="s">
        <v>1418</v>
      </c>
      <c r="E292" s="13" t="s">
        <v>627</v>
      </c>
    </row>
    <row r="293" spans="3:5" ht="15" customHeight="1" x14ac:dyDescent="0.25">
      <c r="C293" s="88" t="s">
        <v>308</v>
      </c>
      <c r="D293" s="88" t="s">
        <v>1422</v>
      </c>
      <c r="E293" s="13" t="s">
        <v>627</v>
      </c>
    </row>
    <row r="294" spans="3:5" ht="15" customHeight="1" x14ac:dyDescent="0.25">
      <c r="C294" s="88" t="s">
        <v>309</v>
      </c>
      <c r="D294" s="88" t="s">
        <v>1425</v>
      </c>
      <c r="E294" s="13" t="s">
        <v>627</v>
      </c>
    </row>
    <row r="295" spans="3:5" ht="15" customHeight="1" x14ac:dyDescent="0.25">
      <c r="C295" s="88" t="s">
        <v>310</v>
      </c>
      <c r="D295" s="88" t="s">
        <v>1420</v>
      </c>
      <c r="E295" s="13" t="s">
        <v>627</v>
      </c>
    </row>
    <row r="296" spans="3:5" ht="15" customHeight="1" x14ac:dyDescent="0.25">
      <c r="C296" s="88" t="s">
        <v>311</v>
      </c>
      <c r="D296" s="88" t="s">
        <v>1425</v>
      </c>
      <c r="E296" s="13" t="s">
        <v>627</v>
      </c>
    </row>
    <row r="297" spans="3:5" ht="15" customHeight="1" x14ac:dyDescent="0.25">
      <c r="C297" s="88" t="s">
        <v>312</v>
      </c>
      <c r="D297" s="88" t="s">
        <v>1422</v>
      </c>
      <c r="E297" s="13" t="s">
        <v>627</v>
      </c>
    </row>
    <row r="298" spans="3:5" ht="15" customHeight="1" x14ac:dyDescent="0.25">
      <c r="C298" s="88" t="s">
        <v>313</v>
      </c>
      <c r="D298" s="88" t="s">
        <v>1431</v>
      </c>
      <c r="E298" s="13" t="s">
        <v>627</v>
      </c>
    </row>
    <row r="299" spans="3:5" ht="15" customHeight="1" x14ac:dyDescent="0.25">
      <c r="C299" s="88" t="s">
        <v>314</v>
      </c>
      <c r="D299" s="88" t="s">
        <v>1428</v>
      </c>
      <c r="E299" s="13" t="s">
        <v>627</v>
      </c>
    </row>
    <row r="300" spans="3:5" ht="15" customHeight="1" x14ac:dyDescent="0.25">
      <c r="C300" s="88" t="s">
        <v>315</v>
      </c>
      <c r="D300" s="88" t="s">
        <v>1427</v>
      </c>
      <c r="E300" s="13" t="s">
        <v>627</v>
      </c>
    </row>
    <row r="301" spans="3:5" ht="15" customHeight="1" x14ac:dyDescent="0.25">
      <c r="C301" s="88" t="s">
        <v>316</v>
      </c>
      <c r="D301" s="88" t="s">
        <v>1424</v>
      </c>
      <c r="E301" s="13" t="s">
        <v>627</v>
      </c>
    </row>
    <row r="302" spans="3:5" ht="15" customHeight="1" x14ac:dyDescent="0.25">
      <c r="C302" s="88" t="s">
        <v>317</v>
      </c>
      <c r="D302" s="88" t="s">
        <v>1525</v>
      </c>
      <c r="E302" s="13" t="s">
        <v>627</v>
      </c>
    </row>
    <row r="303" spans="3:5" ht="15" customHeight="1" x14ac:dyDescent="0.25">
      <c r="C303" s="88" t="s">
        <v>318</v>
      </c>
      <c r="D303" s="88" t="s">
        <v>1525</v>
      </c>
      <c r="E303" s="13" t="s">
        <v>627</v>
      </c>
    </row>
    <row r="304" spans="3:5" ht="15" customHeight="1" x14ac:dyDescent="0.25">
      <c r="C304" s="88" t="s">
        <v>319</v>
      </c>
      <c r="D304" s="88" t="s">
        <v>1424</v>
      </c>
      <c r="E304" s="13" t="s">
        <v>627</v>
      </c>
    </row>
    <row r="305" spans="3:5" ht="15" customHeight="1" x14ac:dyDescent="0.25">
      <c r="C305" s="88" t="s">
        <v>320</v>
      </c>
      <c r="D305" s="88" t="s">
        <v>1422</v>
      </c>
      <c r="E305" s="13" t="s">
        <v>627</v>
      </c>
    </row>
    <row r="306" spans="3:5" ht="15" customHeight="1" x14ac:dyDescent="0.25">
      <c r="C306" s="88" t="s">
        <v>321</v>
      </c>
      <c r="D306" s="88" t="s">
        <v>1422</v>
      </c>
      <c r="E306" s="13" t="s">
        <v>627</v>
      </c>
    </row>
    <row r="307" spans="3:5" ht="15" customHeight="1" x14ac:dyDescent="0.25">
      <c r="C307" s="88" t="s">
        <v>322</v>
      </c>
      <c r="D307" s="88" t="s">
        <v>1525</v>
      </c>
      <c r="E307" s="13" t="s">
        <v>627</v>
      </c>
    </row>
    <row r="308" spans="3:5" ht="15" customHeight="1" x14ac:dyDescent="0.25">
      <c r="C308" s="88" t="s">
        <v>323</v>
      </c>
      <c r="D308" s="88" t="s">
        <v>1420</v>
      </c>
      <c r="E308" s="13" t="s">
        <v>627</v>
      </c>
    </row>
    <row r="309" spans="3:5" ht="15" customHeight="1" x14ac:dyDescent="0.25">
      <c r="C309" s="88" t="s">
        <v>324</v>
      </c>
      <c r="D309" s="88" t="s">
        <v>1422</v>
      </c>
      <c r="E309" s="13" t="s">
        <v>627</v>
      </c>
    </row>
    <row r="310" spans="3:5" ht="15" customHeight="1" x14ac:dyDescent="0.25">
      <c r="C310" s="88" t="s">
        <v>325</v>
      </c>
      <c r="D310" s="88" t="s">
        <v>1431</v>
      </c>
      <c r="E310" s="13" t="s">
        <v>627</v>
      </c>
    </row>
    <row r="311" spans="3:5" ht="15" customHeight="1" x14ac:dyDescent="0.25">
      <c r="C311" s="88" t="s">
        <v>326</v>
      </c>
      <c r="D311" s="88" t="s">
        <v>1424</v>
      </c>
      <c r="E311" s="13" t="s">
        <v>627</v>
      </c>
    </row>
    <row r="312" spans="3:5" ht="15" customHeight="1" x14ac:dyDescent="0.25">
      <c r="C312" s="88" t="s">
        <v>327</v>
      </c>
      <c r="D312" s="88" t="s">
        <v>1430</v>
      </c>
      <c r="E312" s="13" t="s">
        <v>627</v>
      </c>
    </row>
    <row r="313" spans="3:5" ht="15" customHeight="1" x14ac:dyDescent="0.25">
      <c r="C313" s="88" t="s">
        <v>328</v>
      </c>
      <c r="D313" s="88" t="s">
        <v>1430</v>
      </c>
      <c r="E313" s="13" t="s">
        <v>627</v>
      </c>
    </row>
    <row r="314" spans="3:5" ht="15" customHeight="1" x14ac:dyDescent="0.25">
      <c r="C314" s="88" t="s">
        <v>329</v>
      </c>
      <c r="D314" s="88" t="s">
        <v>1422</v>
      </c>
      <c r="E314" s="13" t="s">
        <v>627</v>
      </c>
    </row>
    <row r="315" spans="3:5" ht="15" customHeight="1" x14ac:dyDescent="0.25">
      <c r="C315" s="88" t="s">
        <v>330</v>
      </c>
      <c r="D315" s="88" t="s">
        <v>1525</v>
      </c>
      <c r="E315" s="13" t="s">
        <v>627</v>
      </c>
    </row>
    <row r="316" spans="3:5" ht="15" customHeight="1" x14ac:dyDescent="0.25">
      <c r="C316" s="88" t="s">
        <v>331</v>
      </c>
      <c r="D316" s="88" t="s">
        <v>1431</v>
      </c>
      <c r="E316" s="13" t="s">
        <v>627</v>
      </c>
    </row>
    <row r="317" spans="3:5" ht="15" customHeight="1" x14ac:dyDescent="0.25">
      <c r="C317" s="88" t="s">
        <v>332</v>
      </c>
      <c r="D317" s="88" t="s">
        <v>1426</v>
      </c>
      <c r="E317" s="13" t="s">
        <v>627</v>
      </c>
    </row>
    <row r="318" spans="3:5" ht="15" customHeight="1" x14ac:dyDescent="0.25">
      <c r="C318" s="88" t="s">
        <v>333</v>
      </c>
      <c r="D318" s="88" t="s">
        <v>1428</v>
      </c>
      <c r="E318" s="13" t="s">
        <v>627</v>
      </c>
    </row>
    <row r="319" spans="3:5" ht="15" customHeight="1" x14ac:dyDescent="0.25">
      <c r="C319" s="88" t="s">
        <v>334</v>
      </c>
      <c r="D319" s="88" t="s">
        <v>1422</v>
      </c>
      <c r="E319" s="13" t="s">
        <v>627</v>
      </c>
    </row>
    <row r="320" spans="3:5" ht="15" customHeight="1" x14ac:dyDescent="0.25">
      <c r="C320" s="88" t="s">
        <v>335</v>
      </c>
      <c r="D320" s="88" t="s">
        <v>1425</v>
      </c>
      <c r="E320" s="13" t="s">
        <v>627</v>
      </c>
    </row>
    <row r="321" spans="3:5" ht="15" customHeight="1" x14ac:dyDescent="0.25">
      <c r="C321" s="88" t="s">
        <v>336</v>
      </c>
      <c r="D321" s="88" t="s">
        <v>1430</v>
      </c>
      <c r="E321" s="13" t="s">
        <v>627</v>
      </c>
    </row>
    <row r="322" spans="3:5" ht="15" customHeight="1" x14ac:dyDescent="0.25">
      <c r="C322" s="88" t="s">
        <v>337</v>
      </c>
      <c r="D322" s="88" t="s">
        <v>1424</v>
      </c>
      <c r="E322" s="13" t="s">
        <v>627</v>
      </c>
    </row>
    <row r="323" spans="3:5" ht="15" customHeight="1" x14ac:dyDescent="0.25">
      <c r="C323" s="88" t="s">
        <v>338</v>
      </c>
      <c r="D323" s="88" t="s">
        <v>1430</v>
      </c>
      <c r="E323" s="13" t="s">
        <v>627</v>
      </c>
    </row>
    <row r="324" spans="3:5" ht="15" customHeight="1" x14ac:dyDescent="0.25">
      <c r="C324" s="88" t="s">
        <v>339</v>
      </c>
      <c r="D324" s="88" t="s">
        <v>1424</v>
      </c>
      <c r="E324" s="13" t="s">
        <v>627</v>
      </c>
    </row>
    <row r="325" spans="3:5" ht="15" customHeight="1" x14ac:dyDescent="0.25">
      <c r="C325" s="88" t="s">
        <v>340</v>
      </c>
      <c r="D325" s="88" t="s">
        <v>1424</v>
      </c>
      <c r="E325" s="13" t="s">
        <v>627</v>
      </c>
    </row>
    <row r="326" spans="3:5" ht="15" customHeight="1" x14ac:dyDescent="0.25">
      <c r="C326" s="88" t="s">
        <v>341</v>
      </c>
      <c r="D326" s="88" t="s">
        <v>1422</v>
      </c>
      <c r="E326" s="13" t="s">
        <v>627</v>
      </c>
    </row>
    <row r="327" spans="3:5" ht="15" customHeight="1" x14ac:dyDescent="0.25">
      <c r="C327" s="88" t="s">
        <v>342</v>
      </c>
      <c r="D327" s="88" t="s">
        <v>1428</v>
      </c>
      <c r="E327" s="13" t="s">
        <v>627</v>
      </c>
    </row>
    <row r="328" spans="3:5" ht="15" customHeight="1" x14ac:dyDescent="0.25">
      <c r="C328" s="88" t="s">
        <v>343</v>
      </c>
      <c r="D328" s="88" t="s">
        <v>1422</v>
      </c>
      <c r="E328" s="13" t="s">
        <v>627</v>
      </c>
    </row>
    <row r="329" spans="3:5" ht="15" customHeight="1" x14ac:dyDescent="0.25">
      <c r="C329" s="88" t="s">
        <v>344</v>
      </c>
      <c r="D329" s="88" t="s">
        <v>1424</v>
      </c>
      <c r="E329" s="13" t="s">
        <v>627</v>
      </c>
    </row>
    <row r="330" spans="3:5" ht="15" customHeight="1" x14ac:dyDescent="0.25">
      <c r="C330" s="88" t="s">
        <v>345</v>
      </c>
      <c r="D330" s="88" t="s">
        <v>1425</v>
      </c>
      <c r="E330" s="13" t="s">
        <v>627</v>
      </c>
    </row>
    <row r="331" spans="3:5" ht="15" customHeight="1" x14ac:dyDescent="0.25">
      <c r="C331" s="88" t="s">
        <v>346</v>
      </c>
      <c r="D331" s="88" t="s">
        <v>1423</v>
      </c>
      <c r="E331" s="13" t="s">
        <v>627</v>
      </c>
    </row>
    <row r="332" spans="3:5" ht="15" customHeight="1" x14ac:dyDescent="0.25">
      <c r="C332" s="88" t="s">
        <v>347</v>
      </c>
      <c r="D332" s="88" t="s">
        <v>1424</v>
      </c>
      <c r="E332" s="13" t="s">
        <v>627</v>
      </c>
    </row>
    <row r="333" spans="3:5" ht="15" customHeight="1" x14ac:dyDescent="0.25">
      <c r="C333" s="88" t="s">
        <v>348</v>
      </c>
      <c r="D333" s="88" t="s">
        <v>1428</v>
      </c>
      <c r="E333" s="13" t="s">
        <v>627</v>
      </c>
    </row>
    <row r="334" spans="3:5" ht="15" customHeight="1" x14ac:dyDescent="0.25">
      <c r="C334" s="88" t="s">
        <v>349</v>
      </c>
      <c r="D334" s="88" t="s">
        <v>1424</v>
      </c>
      <c r="E334" s="13" t="s">
        <v>627</v>
      </c>
    </row>
    <row r="335" spans="3:5" ht="15" customHeight="1" x14ac:dyDescent="0.25">
      <c r="C335" s="88" t="s">
        <v>350</v>
      </c>
      <c r="D335" s="88" t="s">
        <v>1426</v>
      </c>
      <c r="E335" s="13" t="s">
        <v>627</v>
      </c>
    </row>
    <row r="336" spans="3:5" ht="15" customHeight="1" x14ac:dyDescent="0.25">
      <c r="C336" s="88" t="s">
        <v>351</v>
      </c>
      <c r="D336" s="88" t="s">
        <v>1424</v>
      </c>
      <c r="E336" s="13" t="s">
        <v>627</v>
      </c>
    </row>
    <row r="337" spans="3:5" ht="15" customHeight="1" x14ac:dyDescent="0.25">
      <c r="C337" s="88" t="s">
        <v>352</v>
      </c>
      <c r="D337" s="88" t="s">
        <v>1425</v>
      </c>
      <c r="E337" s="13" t="s">
        <v>627</v>
      </c>
    </row>
    <row r="338" spans="3:5" ht="15" customHeight="1" x14ac:dyDescent="0.25">
      <c r="C338" s="88" t="s">
        <v>353</v>
      </c>
      <c r="D338" s="88" t="s">
        <v>1428</v>
      </c>
      <c r="E338" s="13" t="s">
        <v>627</v>
      </c>
    </row>
    <row r="339" spans="3:5" ht="15" customHeight="1" x14ac:dyDescent="0.25">
      <c r="C339" s="88" t="s">
        <v>354</v>
      </c>
      <c r="D339" s="88" t="s">
        <v>1431</v>
      </c>
      <c r="E339" s="13" t="s">
        <v>627</v>
      </c>
    </row>
    <row r="340" spans="3:5" ht="15" customHeight="1" x14ac:dyDescent="0.25">
      <c r="C340" s="88" t="s">
        <v>355</v>
      </c>
      <c r="D340" s="88" t="s">
        <v>1424</v>
      </c>
      <c r="E340" s="13" t="s">
        <v>627</v>
      </c>
    </row>
    <row r="341" spans="3:5" ht="15" customHeight="1" x14ac:dyDescent="0.25">
      <c r="C341" s="88" t="s">
        <v>356</v>
      </c>
      <c r="D341" s="88" t="s">
        <v>1419</v>
      </c>
      <c r="E341" s="13" t="s">
        <v>627</v>
      </c>
    </row>
    <row r="342" spans="3:5" ht="15" customHeight="1" x14ac:dyDescent="0.25">
      <c r="C342" s="88" t="s">
        <v>357</v>
      </c>
      <c r="D342" s="88" t="s">
        <v>1419</v>
      </c>
      <c r="E342" s="13" t="s">
        <v>627</v>
      </c>
    </row>
    <row r="343" spans="3:5" ht="15" customHeight="1" x14ac:dyDescent="0.25">
      <c r="C343" s="88" t="s">
        <v>358</v>
      </c>
      <c r="D343" s="88" t="s">
        <v>1425</v>
      </c>
      <c r="E343" s="13" t="s">
        <v>627</v>
      </c>
    </row>
    <row r="344" spans="3:5" ht="15" customHeight="1" x14ac:dyDescent="0.25">
      <c r="C344" s="88" t="s">
        <v>359</v>
      </c>
      <c r="D344" s="88" t="s">
        <v>1422</v>
      </c>
      <c r="E344" s="13" t="s">
        <v>627</v>
      </c>
    </row>
    <row r="345" spans="3:5" ht="15" customHeight="1" x14ac:dyDescent="0.25">
      <c r="C345" s="88" t="s">
        <v>360</v>
      </c>
      <c r="D345" s="88" t="s">
        <v>1424</v>
      </c>
      <c r="E345" s="13" t="s">
        <v>627</v>
      </c>
    </row>
    <row r="346" spans="3:5" ht="15" customHeight="1" x14ac:dyDescent="0.25">
      <c r="C346" s="88" t="s">
        <v>361</v>
      </c>
      <c r="D346" s="88" t="s">
        <v>1430</v>
      </c>
      <c r="E346" s="13" t="s">
        <v>627</v>
      </c>
    </row>
    <row r="347" spans="3:5" ht="15" customHeight="1" x14ac:dyDescent="0.25">
      <c r="C347" s="88" t="s">
        <v>362</v>
      </c>
      <c r="D347" s="88" t="s">
        <v>1420</v>
      </c>
      <c r="E347" s="13" t="s">
        <v>627</v>
      </c>
    </row>
    <row r="348" spans="3:5" ht="15" customHeight="1" x14ac:dyDescent="0.25">
      <c r="C348" s="88" t="s">
        <v>363</v>
      </c>
      <c r="D348" s="88" t="s">
        <v>1420</v>
      </c>
      <c r="E348" s="13" t="s">
        <v>627</v>
      </c>
    </row>
    <row r="349" spans="3:5" ht="15" customHeight="1" x14ac:dyDescent="0.25">
      <c r="C349" s="88" t="s">
        <v>364</v>
      </c>
      <c r="D349" s="88" t="s">
        <v>1420</v>
      </c>
      <c r="E349" s="13" t="s">
        <v>627</v>
      </c>
    </row>
    <row r="350" spans="3:5" ht="15" customHeight="1" x14ac:dyDescent="0.25">
      <c r="C350" s="88" t="s">
        <v>365</v>
      </c>
      <c r="D350" s="88" t="s">
        <v>1430</v>
      </c>
      <c r="E350" s="13" t="s">
        <v>627</v>
      </c>
    </row>
    <row r="351" spans="3:5" ht="15" customHeight="1" x14ac:dyDescent="0.25">
      <c r="C351" s="88" t="s">
        <v>366</v>
      </c>
      <c r="D351" s="88" t="s">
        <v>1428</v>
      </c>
      <c r="E351" s="13" t="s">
        <v>627</v>
      </c>
    </row>
    <row r="352" spans="3:5" ht="15" customHeight="1" x14ac:dyDescent="0.25">
      <c r="C352" s="88" t="s">
        <v>367</v>
      </c>
      <c r="D352" s="88" t="s">
        <v>1423</v>
      </c>
      <c r="E352" s="13" t="s">
        <v>627</v>
      </c>
    </row>
    <row r="353" spans="3:5" ht="15" customHeight="1" x14ac:dyDescent="0.25">
      <c r="C353" s="88" t="s">
        <v>368</v>
      </c>
      <c r="D353" s="88" t="s">
        <v>1424</v>
      </c>
      <c r="E353" s="13" t="s">
        <v>627</v>
      </c>
    </row>
    <row r="354" spans="3:5" ht="15" customHeight="1" x14ac:dyDescent="0.25">
      <c r="C354" s="88" t="s">
        <v>369</v>
      </c>
      <c r="D354" s="88" t="s">
        <v>1431</v>
      </c>
      <c r="E354" s="13" t="s">
        <v>627</v>
      </c>
    </row>
    <row r="355" spans="3:5" ht="15" customHeight="1" x14ac:dyDescent="0.25">
      <c r="C355" s="88" t="s">
        <v>370</v>
      </c>
      <c r="D355" s="88" t="s">
        <v>1422</v>
      </c>
      <c r="E355" s="13" t="s">
        <v>627</v>
      </c>
    </row>
    <row r="356" spans="3:5" ht="15" customHeight="1" x14ac:dyDescent="0.25">
      <c r="C356" s="88" t="s">
        <v>371</v>
      </c>
      <c r="D356" s="88" t="s">
        <v>1428</v>
      </c>
      <c r="E356" s="13" t="s">
        <v>627</v>
      </c>
    </row>
    <row r="357" spans="3:5" ht="15" customHeight="1" x14ac:dyDescent="0.25">
      <c r="C357" s="88" t="s">
        <v>372</v>
      </c>
      <c r="D357" s="88" t="s">
        <v>1426</v>
      </c>
      <c r="E357" s="13" t="s">
        <v>627</v>
      </c>
    </row>
    <row r="358" spans="3:5" ht="15" customHeight="1" x14ac:dyDescent="0.25">
      <c r="C358" s="88" t="s">
        <v>373</v>
      </c>
      <c r="D358" s="88" t="s">
        <v>1425</v>
      </c>
      <c r="E358" s="13" t="s">
        <v>627</v>
      </c>
    </row>
    <row r="359" spans="3:5" ht="15" customHeight="1" x14ac:dyDescent="0.25">
      <c r="C359" s="88" t="s">
        <v>374</v>
      </c>
      <c r="D359" s="88" t="s">
        <v>1428</v>
      </c>
      <c r="E359" s="13" t="s">
        <v>627</v>
      </c>
    </row>
    <row r="360" spans="3:5" ht="15" customHeight="1" x14ac:dyDescent="0.25">
      <c r="C360" s="88" t="s">
        <v>375</v>
      </c>
      <c r="D360" s="88" t="s">
        <v>1525</v>
      </c>
      <c r="E360" s="13" t="s">
        <v>627</v>
      </c>
    </row>
    <row r="361" spans="3:5" ht="15" customHeight="1" x14ac:dyDescent="0.25">
      <c r="C361" s="88" t="s">
        <v>376</v>
      </c>
      <c r="D361" s="88" t="s">
        <v>1525</v>
      </c>
      <c r="E361" s="13" t="s">
        <v>627</v>
      </c>
    </row>
    <row r="362" spans="3:5" ht="15" customHeight="1" x14ac:dyDescent="0.25">
      <c r="C362" s="88" t="s">
        <v>377</v>
      </c>
      <c r="D362" s="88" t="s">
        <v>1423</v>
      </c>
      <c r="E362" s="13" t="s">
        <v>627</v>
      </c>
    </row>
    <row r="363" spans="3:5" ht="15" customHeight="1" x14ac:dyDescent="0.25">
      <c r="C363" s="88" t="s">
        <v>378</v>
      </c>
      <c r="D363" s="88" t="s">
        <v>1423</v>
      </c>
      <c r="E363" s="13" t="s">
        <v>627</v>
      </c>
    </row>
    <row r="364" spans="3:5" ht="15" customHeight="1" x14ac:dyDescent="0.25">
      <c r="C364" s="88" t="s">
        <v>379</v>
      </c>
      <c r="D364" s="88" t="s">
        <v>1431</v>
      </c>
      <c r="E364" s="13" t="s">
        <v>627</v>
      </c>
    </row>
    <row r="365" spans="3:5" ht="15" customHeight="1" x14ac:dyDescent="0.25">
      <c r="C365" s="88" t="s">
        <v>380</v>
      </c>
      <c r="D365" s="88" t="s">
        <v>1418</v>
      </c>
      <c r="E365" s="13" t="s">
        <v>627</v>
      </c>
    </row>
    <row r="366" spans="3:5" ht="15" customHeight="1" x14ac:dyDescent="0.25">
      <c r="C366" s="88" t="s">
        <v>381</v>
      </c>
      <c r="D366" s="88" t="s">
        <v>1424</v>
      </c>
      <c r="E366" s="13" t="s">
        <v>627</v>
      </c>
    </row>
    <row r="367" spans="3:5" ht="15" customHeight="1" x14ac:dyDescent="0.25">
      <c r="C367" s="88" t="s">
        <v>382</v>
      </c>
      <c r="D367" s="88" t="s">
        <v>1430</v>
      </c>
      <c r="E367" s="13" t="s">
        <v>627</v>
      </c>
    </row>
    <row r="368" spans="3:5" ht="15" customHeight="1" x14ac:dyDescent="0.25">
      <c r="C368" s="88" t="s">
        <v>383</v>
      </c>
      <c r="D368" s="88" t="s">
        <v>1419</v>
      </c>
      <c r="E368" s="13" t="s">
        <v>627</v>
      </c>
    </row>
    <row r="369" spans="3:5" ht="15" customHeight="1" x14ac:dyDescent="0.25">
      <c r="C369" s="88" t="s">
        <v>384</v>
      </c>
      <c r="D369" s="88" t="s">
        <v>1423</v>
      </c>
      <c r="E369" s="13" t="s">
        <v>627</v>
      </c>
    </row>
    <row r="370" spans="3:5" ht="15" customHeight="1" x14ac:dyDescent="0.25">
      <c r="C370" s="88" t="s">
        <v>385</v>
      </c>
      <c r="D370" s="88" t="s">
        <v>1423</v>
      </c>
      <c r="E370" s="13" t="s">
        <v>627</v>
      </c>
    </row>
    <row r="371" spans="3:5" ht="15" customHeight="1" x14ac:dyDescent="0.25">
      <c r="C371" s="88" t="s">
        <v>386</v>
      </c>
      <c r="D371" s="88" t="s">
        <v>1424</v>
      </c>
      <c r="E371" s="13" t="s">
        <v>627</v>
      </c>
    </row>
    <row r="372" spans="3:5" ht="15" customHeight="1" x14ac:dyDescent="0.25">
      <c r="C372" s="88" t="s">
        <v>387</v>
      </c>
      <c r="D372" s="88" t="s">
        <v>1423</v>
      </c>
      <c r="E372" s="13" t="s">
        <v>627</v>
      </c>
    </row>
    <row r="373" spans="3:5" ht="15" customHeight="1" x14ac:dyDescent="0.25">
      <c r="C373" s="88" t="s">
        <v>388</v>
      </c>
      <c r="D373" s="88" t="s">
        <v>1430</v>
      </c>
      <c r="E373" s="13" t="s">
        <v>627</v>
      </c>
    </row>
    <row r="374" spans="3:5" ht="15" customHeight="1" x14ac:dyDescent="0.25">
      <c r="C374" s="88" t="s">
        <v>389</v>
      </c>
      <c r="D374" s="88" t="s">
        <v>1424</v>
      </c>
      <c r="E374" s="13" t="s">
        <v>627</v>
      </c>
    </row>
    <row r="375" spans="3:5" ht="15" customHeight="1" x14ac:dyDescent="0.25">
      <c r="C375" s="88" t="s">
        <v>390</v>
      </c>
      <c r="D375" s="88" t="s">
        <v>1428</v>
      </c>
      <c r="E375" s="13" t="s">
        <v>627</v>
      </c>
    </row>
    <row r="376" spans="3:5" ht="15" customHeight="1" x14ac:dyDescent="0.25">
      <c r="C376" s="88" t="s">
        <v>391</v>
      </c>
      <c r="D376" s="88" t="s">
        <v>1430</v>
      </c>
      <c r="E376" s="13" t="s">
        <v>627</v>
      </c>
    </row>
    <row r="377" spans="3:5" ht="15" customHeight="1" x14ac:dyDescent="0.25">
      <c r="C377" s="88" t="s">
        <v>392</v>
      </c>
      <c r="D377" s="88" t="s">
        <v>1423</v>
      </c>
      <c r="E377" s="13" t="s">
        <v>627</v>
      </c>
    </row>
    <row r="378" spans="3:5" ht="15" customHeight="1" x14ac:dyDescent="0.25">
      <c r="C378" s="88" t="s">
        <v>392</v>
      </c>
      <c r="D378" s="88" t="s">
        <v>1425</v>
      </c>
      <c r="E378" s="13" t="s">
        <v>627</v>
      </c>
    </row>
    <row r="379" spans="3:5" ht="15" customHeight="1" x14ac:dyDescent="0.25">
      <c r="C379" s="88" t="s">
        <v>393</v>
      </c>
      <c r="D379" s="88" t="s">
        <v>1424</v>
      </c>
      <c r="E379" s="13" t="s">
        <v>627</v>
      </c>
    </row>
    <row r="380" spans="3:5" ht="15" customHeight="1" x14ac:dyDescent="0.25">
      <c r="C380" s="88" t="s">
        <v>394</v>
      </c>
      <c r="D380" s="88" t="s">
        <v>1424</v>
      </c>
      <c r="E380" s="13" t="s">
        <v>627</v>
      </c>
    </row>
    <row r="381" spans="3:5" ht="15" customHeight="1" x14ac:dyDescent="0.25">
      <c r="C381" s="88" t="s">
        <v>395</v>
      </c>
      <c r="D381" s="88" t="s">
        <v>1420</v>
      </c>
      <c r="E381" s="13" t="s">
        <v>627</v>
      </c>
    </row>
    <row r="382" spans="3:5" ht="15" customHeight="1" x14ac:dyDescent="0.25">
      <c r="C382" s="88" t="s">
        <v>396</v>
      </c>
      <c r="D382" s="88" t="s">
        <v>1424</v>
      </c>
      <c r="E382" s="13" t="s">
        <v>627</v>
      </c>
    </row>
    <row r="383" spans="3:5" ht="15" customHeight="1" x14ac:dyDescent="0.25">
      <c r="C383" s="88" t="s">
        <v>397</v>
      </c>
      <c r="D383" s="88" t="s">
        <v>1420</v>
      </c>
      <c r="E383" s="13" t="s">
        <v>627</v>
      </c>
    </row>
    <row r="384" spans="3:5" ht="15" customHeight="1" x14ac:dyDescent="0.25">
      <c r="C384" s="88" t="s">
        <v>398</v>
      </c>
      <c r="D384" s="88" t="s">
        <v>1425</v>
      </c>
      <c r="E384" s="13" t="s">
        <v>627</v>
      </c>
    </row>
    <row r="385" spans="3:5" ht="15" customHeight="1" x14ac:dyDescent="0.25">
      <c r="C385" s="88" t="s">
        <v>399</v>
      </c>
      <c r="D385" s="88" t="s">
        <v>1525</v>
      </c>
      <c r="E385" s="13" t="s">
        <v>627</v>
      </c>
    </row>
    <row r="386" spans="3:5" ht="15" customHeight="1" x14ac:dyDescent="0.25">
      <c r="C386" s="88" t="s">
        <v>400</v>
      </c>
      <c r="D386" s="88" t="s">
        <v>1525</v>
      </c>
      <c r="E386" s="13" t="s">
        <v>627</v>
      </c>
    </row>
    <row r="387" spans="3:5" ht="15" customHeight="1" x14ac:dyDescent="0.25">
      <c r="C387" s="88" t="s">
        <v>401</v>
      </c>
      <c r="D387" s="88" t="s">
        <v>1426</v>
      </c>
      <c r="E387" s="13" t="s">
        <v>627</v>
      </c>
    </row>
    <row r="388" spans="3:5" ht="15" customHeight="1" x14ac:dyDescent="0.25">
      <c r="C388" s="88" t="s">
        <v>402</v>
      </c>
      <c r="D388" s="88" t="s">
        <v>1430</v>
      </c>
      <c r="E388" s="13" t="s">
        <v>627</v>
      </c>
    </row>
    <row r="389" spans="3:5" ht="15" customHeight="1" x14ac:dyDescent="0.25">
      <c r="C389" s="88" t="s">
        <v>403</v>
      </c>
      <c r="D389" s="88" t="s">
        <v>1425</v>
      </c>
      <c r="E389" s="13" t="s">
        <v>627</v>
      </c>
    </row>
    <row r="390" spans="3:5" ht="15" customHeight="1" x14ac:dyDescent="0.25">
      <c r="C390" s="88" t="s">
        <v>404</v>
      </c>
      <c r="D390" s="88" t="s">
        <v>1430</v>
      </c>
      <c r="E390" s="13" t="s">
        <v>627</v>
      </c>
    </row>
    <row r="391" spans="3:5" ht="15" customHeight="1" x14ac:dyDescent="0.25">
      <c r="C391" s="88" t="s">
        <v>404</v>
      </c>
      <c r="D391" s="88" t="s">
        <v>1423</v>
      </c>
      <c r="E391" s="13" t="s">
        <v>627</v>
      </c>
    </row>
    <row r="392" spans="3:5" ht="15" customHeight="1" x14ac:dyDescent="0.25">
      <c r="C392" s="88" t="s">
        <v>405</v>
      </c>
      <c r="D392" s="88" t="s">
        <v>1425</v>
      </c>
      <c r="E392" s="13" t="s">
        <v>627</v>
      </c>
    </row>
    <row r="393" spans="3:5" ht="15" customHeight="1" x14ac:dyDescent="0.25">
      <c r="C393" s="88" t="s">
        <v>406</v>
      </c>
      <c r="D393" s="88" t="s">
        <v>1428</v>
      </c>
      <c r="E393" s="13" t="s">
        <v>627</v>
      </c>
    </row>
    <row r="394" spans="3:5" ht="15" customHeight="1" x14ac:dyDescent="0.25">
      <c r="C394" s="88" t="s">
        <v>407</v>
      </c>
      <c r="D394" s="88" t="s">
        <v>1525</v>
      </c>
      <c r="E394" s="13" t="s">
        <v>627</v>
      </c>
    </row>
    <row r="395" spans="3:5" ht="15" customHeight="1" x14ac:dyDescent="0.25">
      <c r="C395" s="88" t="s">
        <v>408</v>
      </c>
      <c r="D395" s="88" t="s">
        <v>1424</v>
      </c>
      <c r="E395" s="13" t="s">
        <v>627</v>
      </c>
    </row>
    <row r="396" spans="3:5" ht="15" customHeight="1" x14ac:dyDescent="0.25">
      <c r="C396" s="88" t="s">
        <v>409</v>
      </c>
      <c r="D396" s="88" t="s">
        <v>1525</v>
      </c>
      <c r="E396" s="13" t="s">
        <v>627</v>
      </c>
    </row>
    <row r="397" spans="3:5" ht="15" customHeight="1" x14ac:dyDescent="0.25">
      <c r="C397" s="88" t="s">
        <v>410</v>
      </c>
      <c r="D397" s="88" t="s">
        <v>1424</v>
      </c>
      <c r="E397" s="13" t="s">
        <v>627</v>
      </c>
    </row>
    <row r="398" spans="3:5" ht="15" customHeight="1" x14ac:dyDescent="0.25">
      <c r="C398" s="88" t="s">
        <v>411</v>
      </c>
      <c r="D398" s="88" t="s">
        <v>1525</v>
      </c>
      <c r="E398" s="13" t="s">
        <v>627</v>
      </c>
    </row>
    <row r="399" spans="3:5" ht="15" customHeight="1" x14ac:dyDescent="0.25">
      <c r="C399" s="88" t="s">
        <v>412</v>
      </c>
      <c r="D399" s="88" t="s">
        <v>1526</v>
      </c>
      <c r="E399" s="13" t="s">
        <v>627</v>
      </c>
    </row>
    <row r="400" spans="3:5" ht="15" customHeight="1" x14ac:dyDescent="0.25">
      <c r="C400" s="88" t="s">
        <v>413</v>
      </c>
      <c r="D400" s="88" t="s">
        <v>1428</v>
      </c>
      <c r="E400" s="13" t="s">
        <v>627</v>
      </c>
    </row>
    <row r="401" spans="3:5" ht="15" customHeight="1" x14ac:dyDescent="0.25">
      <c r="C401" s="88" t="s">
        <v>414</v>
      </c>
      <c r="D401" s="88" t="s">
        <v>1425</v>
      </c>
      <c r="E401" s="13" t="s">
        <v>627</v>
      </c>
    </row>
    <row r="402" spans="3:5" ht="15" customHeight="1" x14ac:dyDescent="0.25">
      <c r="C402" s="88" t="s">
        <v>415</v>
      </c>
      <c r="D402" s="88" t="s">
        <v>1425</v>
      </c>
      <c r="E402" s="13" t="s">
        <v>627</v>
      </c>
    </row>
    <row r="403" spans="3:5" ht="15" customHeight="1" x14ac:dyDescent="0.25">
      <c r="C403" s="88" t="s">
        <v>416</v>
      </c>
      <c r="D403" s="88" t="s">
        <v>1419</v>
      </c>
      <c r="E403" s="13" t="s">
        <v>627</v>
      </c>
    </row>
    <row r="404" spans="3:5" ht="15" customHeight="1" x14ac:dyDescent="0.25">
      <c r="C404" s="88" t="s">
        <v>417</v>
      </c>
      <c r="D404" s="88" t="s">
        <v>1427</v>
      </c>
      <c r="E404" s="13" t="s">
        <v>627</v>
      </c>
    </row>
    <row r="405" spans="3:5" ht="15" customHeight="1" x14ac:dyDescent="0.25">
      <c r="C405" s="88" t="s">
        <v>418</v>
      </c>
      <c r="D405" s="88" t="s">
        <v>1432</v>
      </c>
      <c r="E405" s="13" t="s">
        <v>627</v>
      </c>
    </row>
    <row r="406" spans="3:5" ht="15" customHeight="1" x14ac:dyDescent="0.25">
      <c r="C406" s="88" t="s">
        <v>419</v>
      </c>
      <c r="D406" s="88" t="s">
        <v>1428</v>
      </c>
      <c r="E406" s="13" t="s">
        <v>627</v>
      </c>
    </row>
    <row r="407" spans="3:5" ht="15" customHeight="1" x14ac:dyDescent="0.25">
      <c r="C407" s="88" t="s">
        <v>420</v>
      </c>
      <c r="D407" s="88" t="s">
        <v>1427</v>
      </c>
      <c r="E407" s="13" t="s">
        <v>627</v>
      </c>
    </row>
    <row r="408" spans="3:5" ht="15" customHeight="1" x14ac:dyDescent="0.25">
      <c r="C408" s="88" t="s">
        <v>421</v>
      </c>
      <c r="D408" s="88" t="s">
        <v>1425</v>
      </c>
      <c r="E408" s="13" t="s">
        <v>627</v>
      </c>
    </row>
    <row r="409" spans="3:5" ht="15" customHeight="1" x14ac:dyDescent="0.25">
      <c r="C409" s="88" t="s">
        <v>422</v>
      </c>
      <c r="D409" s="88" t="s">
        <v>1426</v>
      </c>
      <c r="E409" s="13" t="s">
        <v>627</v>
      </c>
    </row>
    <row r="410" spans="3:5" ht="15" customHeight="1" x14ac:dyDescent="0.25">
      <c r="C410" s="88" t="s">
        <v>423</v>
      </c>
      <c r="D410" s="88" t="s">
        <v>1421</v>
      </c>
      <c r="E410" s="13" t="s">
        <v>627</v>
      </c>
    </row>
    <row r="411" spans="3:5" ht="15" customHeight="1" x14ac:dyDescent="0.25">
      <c r="C411" s="88" t="s">
        <v>424</v>
      </c>
      <c r="D411" s="88" t="s">
        <v>1419</v>
      </c>
      <c r="E411" s="13" t="s">
        <v>627</v>
      </c>
    </row>
    <row r="412" spans="3:5" ht="15" customHeight="1" x14ac:dyDescent="0.25">
      <c r="C412" s="88" t="s">
        <v>425</v>
      </c>
      <c r="D412" s="88" t="s">
        <v>1427</v>
      </c>
      <c r="E412" s="13" t="s">
        <v>627</v>
      </c>
    </row>
    <row r="413" spans="3:5" ht="15" customHeight="1" x14ac:dyDescent="0.25">
      <c r="C413" s="88" t="s">
        <v>426</v>
      </c>
      <c r="D413" s="88" t="s">
        <v>1422</v>
      </c>
      <c r="E413" s="13" t="s">
        <v>627</v>
      </c>
    </row>
    <row r="414" spans="3:5" ht="15" customHeight="1" x14ac:dyDescent="0.25">
      <c r="C414" s="88" t="s">
        <v>427</v>
      </c>
      <c r="D414" s="88" t="s">
        <v>1427</v>
      </c>
      <c r="E414" s="13" t="s">
        <v>627</v>
      </c>
    </row>
    <row r="415" spans="3:5" ht="15" customHeight="1" x14ac:dyDescent="0.25">
      <c r="C415" s="88" t="s">
        <v>428</v>
      </c>
      <c r="D415" s="88" t="s">
        <v>1428</v>
      </c>
      <c r="E415" s="13" t="s">
        <v>627</v>
      </c>
    </row>
    <row r="416" spans="3:5" ht="15" customHeight="1" x14ac:dyDescent="0.25">
      <c r="C416" s="88" t="s">
        <v>429</v>
      </c>
      <c r="D416" s="88" t="s">
        <v>1418</v>
      </c>
      <c r="E416" s="13" t="s">
        <v>627</v>
      </c>
    </row>
    <row r="417" spans="3:5" ht="15" customHeight="1" x14ac:dyDescent="0.25">
      <c r="C417" s="88" t="s">
        <v>430</v>
      </c>
      <c r="D417" s="88" t="s">
        <v>1420</v>
      </c>
      <c r="E417" s="13" t="s">
        <v>627</v>
      </c>
    </row>
    <row r="418" spans="3:5" ht="15" customHeight="1" x14ac:dyDescent="0.25">
      <c r="C418" s="88" t="s">
        <v>431</v>
      </c>
      <c r="D418" s="88" t="s">
        <v>1418</v>
      </c>
      <c r="E418" s="13" t="s">
        <v>627</v>
      </c>
    </row>
    <row r="419" spans="3:5" ht="15" customHeight="1" x14ac:dyDescent="0.25">
      <c r="C419" s="88" t="s">
        <v>432</v>
      </c>
      <c r="D419" s="88" t="s">
        <v>1418</v>
      </c>
      <c r="E419" s="13" t="s">
        <v>627</v>
      </c>
    </row>
    <row r="420" spans="3:5" ht="15" customHeight="1" x14ac:dyDescent="0.25">
      <c r="C420" s="88" t="s">
        <v>433</v>
      </c>
      <c r="D420" s="88" t="s">
        <v>1430</v>
      </c>
      <c r="E420" s="13" t="s">
        <v>627</v>
      </c>
    </row>
    <row r="421" spans="3:5" ht="15" customHeight="1" x14ac:dyDescent="0.25">
      <c r="C421" s="88" t="s">
        <v>434</v>
      </c>
      <c r="D421" s="88" t="s">
        <v>1420</v>
      </c>
      <c r="E421" s="13" t="s">
        <v>627</v>
      </c>
    </row>
    <row r="422" spans="3:5" ht="15" customHeight="1" x14ac:dyDescent="0.25">
      <c r="C422" s="88" t="s">
        <v>435</v>
      </c>
      <c r="D422" s="88" t="s">
        <v>1422</v>
      </c>
      <c r="E422" s="13" t="s">
        <v>627</v>
      </c>
    </row>
    <row r="423" spans="3:5" ht="15" customHeight="1" x14ac:dyDescent="0.25">
      <c r="C423" s="88" t="s">
        <v>436</v>
      </c>
      <c r="D423" s="88" t="s">
        <v>1526</v>
      </c>
      <c r="E423" s="13" t="s">
        <v>627</v>
      </c>
    </row>
    <row r="424" spans="3:5" ht="15" customHeight="1" x14ac:dyDescent="0.25">
      <c r="C424" s="88" t="s">
        <v>437</v>
      </c>
      <c r="D424" s="88" t="s">
        <v>1425</v>
      </c>
      <c r="E424" s="13" t="s">
        <v>627</v>
      </c>
    </row>
    <row r="425" spans="3:5" ht="15" customHeight="1" x14ac:dyDescent="0.25">
      <c r="C425" s="88" t="s">
        <v>438</v>
      </c>
      <c r="D425" s="88" t="s">
        <v>1422</v>
      </c>
      <c r="E425" s="13" t="s">
        <v>627</v>
      </c>
    </row>
    <row r="426" spans="3:5" ht="15" customHeight="1" x14ac:dyDescent="0.25">
      <c r="C426" s="88" t="s">
        <v>439</v>
      </c>
      <c r="D426" s="88" t="s">
        <v>1419</v>
      </c>
      <c r="E426" s="13" t="s">
        <v>627</v>
      </c>
    </row>
    <row r="427" spans="3:5" ht="15" customHeight="1" x14ac:dyDescent="0.25">
      <c r="C427" s="88" t="s">
        <v>440</v>
      </c>
      <c r="D427" s="88" t="s">
        <v>1418</v>
      </c>
      <c r="E427" s="13" t="s">
        <v>627</v>
      </c>
    </row>
    <row r="428" spans="3:5" ht="15" customHeight="1" x14ac:dyDescent="0.25">
      <c r="C428" s="88" t="s">
        <v>441</v>
      </c>
      <c r="D428" s="88" t="s">
        <v>1420</v>
      </c>
      <c r="E428" s="13" t="s">
        <v>627</v>
      </c>
    </row>
    <row r="429" spans="3:5" ht="15" customHeight="1" x14ac:dyDescent="0.25">
      <c r="C429" s="88" t="s">
        <v>442</v>
      </c>
      <c r="D429" s="88" t="s">
        <v>1429</v>
      </c>
      <c r="E429" s="13" t="s">
        <v>627</v>
      </c>
    </row>
    <row r="430" spans="3:5" ht="15" customHeight="1" x14ac:dyDescent="0.25">
      <c r="C430" s="88" t="s">
        <v>443</v>
      </c>
      <c r="D430" s="88" t="s">
        <v>1423</v>
      </c>
      <c r="E430" s="13" t="s">
        <v>627</v>
      </c>
    </row>
    <row r="431" spans="3:5" ht="15" customHeight="1" x14ac:dyDescent="0.25">
      <c r="C431" s="88" t="s">
        <v>444</v>
      </c>
      <c r="D431" s="88" t="s">
        <v>1418</v>
      </c>
      <c r="E431" s="13" t="s">
        <v>627</v>
      </c>
    </row>
    <row r="432" spans="3:5" ht="15" customHeight="1" x14ac:dyDescent="0.25">
      <c r="C432" s="88" t="s">
        <v>445</v>
      </c>
      <c r="D432" s="88" t="s">
        <v>1426</v>
      </c>
      <c r="E432" s="13" t="s">
        <v>627</v>
      </c>
    </row>
    <row r="433" spans="3:5" ht="15" customHeight="1" x14ac:dyDescent="0.25">
      <c r="C433" s="88" t="s">
        <v>446</v>
      </c>
      <c r="D433" s="88" t="s">
        <v>1430</v>
      </c>
      <c r="E433" s="13" t="s">
        <v>627</v>
      </c>
    </row>
    <row r="434" spans="3:5" ht="15" customHeight="1" x14ac:dyDescent="0.25">
      <c r="C434" s="88" t="s">
        <v>447</v>
      </c>
      <c r="D434" s="88" t="s">
        <v>1423</v>
      </c>
      <c r="E434" s="13" t="s">
        <v>627</v>
      </c>
    </row>
    <row r="435" spans="3:5" ht="15" customHeight="1" x14ac:dyDescent="0.25">
      <c r="C435" s="88" t="s">
        <v>448</v>
      </c>
      <c r="D435" s="88" t="s">
        <v>1430</v>
      </c>
      <c r="E435" s="13" t="s">
        <v>627</v>
      </c>
    </row>
    <row r="436" spans="3:5" ht="15" customHeight="1" x14ac:dyDescent="0.25">
      <c r="C436" s="88" t="s">
        <v>449</v>
      </c>
      <c r="D436" s="88" t="s">
        <v>1419</v>
      </c>
      <c r="E436" s="13" t="s">
        <v>627</v>
      </c>
    </row>
    <row r="437" spans="3:5" ht="15" customHeight="1" x14ac:dyDescent="0.25">
      <c r="C437" s="88" t="s">
        <v>450</v>
      </c>
      <c r="D437" s="88" t="s">
        <v>1422</v>
      </c>
      <c r="E437" s="13" t="s">
        <v>627</v>
      </c>
    </row>
    <row r="438" spans="3:5" ht="15" customHeight="1" x14ac:dyDescent="0.25">
      <c r="C438" s="88" t="s">
        <v>451</v>
      </c>
      <c r="D438" s="88" t="s">
        <v>1526</v>
      </c>
      <c r="E438" s="13" t="s">
        <v>627</v>
      </c>
    </row>
    <row r="439" spans="3:5" ht="15" customHeight="1" x14ac:dyDescent="0.25">
      <c r="C439" s="88" t="s">
        <v>452</v>
      </c>
      <c r="D439" s="88" t="s">
        <v>1423</v>
      </c>
      <c r="E439" s="13" t="s">
        <v>627</v>
      </c>
    </row>
    <row r="440" spans="3:5" ht="15" customHeight="1" x14ac:dyDescent="0.25">
      <c r="C440" s="88" t="s">
        <v>453</v>
      </c>
      <c r="D440" s="88" t="s">
        <v>1423</v>
      </c>
      <c r="E440" s="13" t="s">
        <v>627</v>
      </c>
    </row>
    <row r="441" spans="3:5" ht="15" customHeight="1" x14ac:dyDescent="0.25">
      <c r="C441" s="88" t="s">
        <v>454</v>
      </c>
      <c r="D441" s="88" t="s">
        <v>1423</v>
      </c>
      <c r="E441" s="13" t="s">
        <v>627</v>
      </c>
    </row>
    <row r="442" spans="3:5" ht="15" customHeight="1" x14ac:dyDescent="0.25">
      <c r="C442" s="88" t="s">
        <v>455</v>
      </c>
      <c r="D442" s="88" t="s">
        <v>1420</v>
      </c>
      <c r="E442" s="13" t="s">
        <v>627</v>
      </c>
    </row>
    <row r="443" spans="3:5" ht="15" customHeight="1" x14ac:dyDescent="0.25">
      <c r="C443" s="88" t="s">
        <v>456</v>
      </c>
      <c r="D443" s="88" t="s">
        <v>1420</v>
      </c>
      <c r="E443" s="13" t="s">
        <v>627</v>
      </c>
    </row>
    <row r="444" spans="3:5" ht="15" customHeight="1" x14ac:dyDescent="0.25">
      <c r="C444" s="88" t="s">
        <v>457</v>
      </c>
      <c r="D444" s="88" t="s">
        <v>1418</v>
      </c>
      <c r="E444" s="13" t="s">
        <v>627</v>
      </c>
    </row>
    <row r="445" spans="3:5" ht="15" customHeight="1" x14ac:dyDescent="0.25">
      <c r="C445" s="88" t="s">
        <v>458</v>
      </c>
      <c r="D445" s="88" t="s">
        <v>1424</v>
      </c>
      <c r="E445" s="13" t="s">
        <v>627</v>
      </c>
    </row>
    <row r="446" spans="3:5" ht="15" customHeight="1" x14ac:dyDescent="0.25">
      <c r="C446" s="88" t="s">
        <v>459</v>
      </c>
      <c r="D446" s="88" t="s">
        <v>1425</v>
      </c>
      <c r="E446" s="13" t="s">
        <v>627</v>
      </c>
    </row>
    <row r="447" spans="3:5" ht="15" customHeight="1" x14ac:dyDescent="0.25">
      <c r="C447" s="88" t="s">
        <v>460</v>
      </c>
      <c r="D447" s="88" t="s">
        <v>1419</v>
      </c>
      <c r="E447" s="13" t="s">
        <v>627</v>
      </c>
    </row>
    <row r="448" spans="3:5" ht="15" customHeight="1" x14ac:dyDescent="0.25">
      <c r="C448" s="88" t="s">
        <v>461</v>
      </c>
      <c r="D448" s="88" t="s">
        <v>1431</v>
      </c>
      <c r="E448" s="13" t="s">
        <v>627</v>
      </c>
    </row>
    <row r="449" spans="3:5" ht="15" customHeight="1" x14ac:dyDescent="0.25">
      <c r="C449" s="88" t="s">
        <v>462</v>
      </c>
      <c r="D449" s="88" t="s">
        <v>1423</v>
      </c>
      <c r="E449" s="13" t="s">
        <v>627</v>
      </c>
    </row>
    <row r="450" spans="3:5" ht="15" customHeight="1" x14ac:dyDescent="0.25">
      <c r="C450" s="88" t="s">
        <v>463</v>
      </c>
      <c r="D450" s="88" t="s">
        <v>1427</v>
      </c>
      <c r="E450" s="13" t="s">
        <v>627</v>
      </c>
    </row>
    <row r="451" spans="3:5" ht="15" customHeight="1" x14ac:dyDescent="0.25">
      <c r="C451" s="88" t="s">
        <v>464</v>
      </c>
      <c r="D451" s="88" t="s">
        <v>1425</v>
      </c>
      <c r="E451" s="13" t="s">
        <v>627</v>
      </c>
    </row>
    <row r="452" spans="3:5" ht="15" customHeight="1" x14ac:dyDescent="0.25">
      <c r="C452" s="88" t="s">
        <v>465</v>
      </c>
      <c r="D452" s="88" t="s">
        <v>1427</v>
      </c>
      <c r="E452" s="13" t="s">
        <v>627</v>
      </c>
    </row>
    <row r="453" spans="3:5" ht="15" customHeight="1" x14ac:dyDescent="0.25">
      <c r="C453" s="88" t="s">
        <v>466</v>
      </c>
      <c r="D453" s="88" t="s">
        <v>1426</v>
      </c>
      <c r="E453" s="13" t="s">
        <v>627</v>
      </c>
    </row>
    <row r="454" spans="3:5" ht="15" customHeight="1" x14ac:dyDescent="0.25">
      <c r="C454" s="88" t="s">
        <v>467</v>
      </c>
      <c r="D454" s="88" t="s">
        <v>1425</v>
      </c>
      <c r="E454" s="13" t="s">
        <v>627</v>
      </c>
    </row>
    <row r="455" spans="3:5" ht="15" customHeight="1" x14ac:dyDescent="0.25">
      <c r="C455" s="88" t="s">
        <v>468</v>
      </c>
      <c r="D455" s="88" t="s">
        <v>1420</v>
      </c>
      <c r="E455" s="13" t="s">
        <v>627</v>
      </c>
    </row>
    <row r="456" spans="3:5" ht="15" customHeight="1" x14ac:dyDescent="0.25">
      <c r="C456" s="88" t="s">
        <v>469</v>
      </c>
      <c r="D456" s="88" t="s">
        <v>1428</v>
      </c>
      <c r="E456" s="13" t="s">
        <v>627</v>
      </c>
    </row>
    <row r="457" spans="3:5" ht="15" customHeight="1" x14ac:dyDescent="0.25">
      <c r="C457" s="88" t="s">
        <v>470</v>
      </c>
      <c r="D457" s="88" t="s">
        <v>1428</v>
      </c>
      <c r="E457" s="13" t="s">
        <v>627</v>
      </c>
    </row>
    <row r="458" spans="3:5" ht="15" customHeight="1" x14ac:dyDescent="0.25">
      <c r="C458" s="88" t="s">
        <v>471</v>
      </c>
      <c r="D458" s="88" t="s">
        <v>1423</v>
      </c>
      <c r="E458" s="13" t="s">
        <v>627</v>
      </c>
    </row>
    <row r="459" spans="3:5" ht="15" customHeight="1" x14ac:dyDescent="0.25">
      <c r="C459" s="88" t="s">
        <v>472</v>
      </c>
      <c r="D459" s="88" t="s">
        <v>1427</v>
      </c>
      <c r="E459" s="13" t="s">
        <v>627</v>
      </c>
    </row>
    <row r="460" spans="3:5" ht="15" customHeight="1" x14ac:dyDescent="0.25">
      <c r="C460" s="88" t="s">
        <v>473</v>
      </c>
      <c r="D460" s="88" t="s">
        <v>1423</v>
      </c>
      <c r="E460" s="13" t="s">
        <v>627</v>
      </c>
    </row>
    <row r="461" spans="3:5" ht="15" customHeight="1" x14ac:dyDescent="0.25">
      <c r="C461" s="88" t="s">
        <v>474</v>
      </c>
      <c r="D461" s="88" t="s">
        <v>1526</v>
      </c>
      <c r="E461" s="13" t="s">
        <v>627</v>
      </c>
    </row>
    <row r="462" spans="3:5" ht="15" customHeight="1" x14ac:dyDescent="0.25">
      <c r="C462" s="88" t="s">
        <v>475</v>
      </c>
      <c r="D462" s="88" t="s">
        <v>1426</v>
      </c>
      <c r="E462" s="13" t="s">
        <v>627</v>
      </c>
    </row>
    <row r="463" spans="3:5" ht="15" customHeight="1" x14ac:dyDescent="0.25">
      <c r="C463" s="88" t="s">
        <v>476</v>
      </c>
      <c r="D463" s="88" t="s">
        <v>1418</v>
      </c>
      <c r="E463" s="13" t="s">
        <v>627</v>
      </c>
    </row>
    <row r="464" spans="3:5" ht="15" customHeight="1" x14ac:dyDescent="0.25">
      <c r="C464" s="88" t="s">
        <v>477</v>
      </c>
      <c r="D464" s="88" t="s">
        <v>1526</v>
      </c>
      <c r="E464" s="13" t="s">
        <v>627</v>
      </c>
    </row>
    <row r="465" spans="3:5" ht="15" customHeight="1" x14ac:dyDescent="0.25">
      <c r="C465" s="88" t="s">
        <v>478</v>
      </c>
      <c r="D465" s="88" t="s">
        <v>1426</v>
      </c>
      <c r="E465" s="13" t="s">
        <v>627</v>
      </c>
    </row>
    <row r="466" spans="3:5" ht="15" customHeight="1" x14ac:dyDescent="0.25">
      <c r="C466" s="88" t="s">
        <v>479</v>
      </c>
      <c r="D466" s="88" t="s">
        <v>1426</v>
      </c>
      <c r="E466" s="13" t="s">
        <v>627</v>
      </c>
    </row>
    <row r="467" spans="3:5" ht="15" customHeight="1" x14ac:dyDescent="0.25">
      <c r="C467" s="88" t="s">
        <v>480</v>
      </c>
      <c r="D467" s="88" t="s">
        <v>1428</v>
      </c>
      <c r="E467" s="13" t="s">
        <v>627</v>
      </c>
    </row>
    <row r="468" spans="3:5" ht="15" customHeight="1" x14ac:dyDescent="0.25">
      <c r="C468" s="88" t="s">
        <v>481</v>
      </c>
      <c r="D468" s="88" t="s">
        <v>1525</v>
      </c>
      <c r="E468" s="13" t="s">
        <v>627</v>
      </c>
    </row>
    <row r="469" spans="3:5" ht="15" customHeight="1" x14ac:dyDescent="0.25">
      <c r="C469" s="88" t="s">
        <v>482</v>
      </c>
      <c r="D469" s="88" t="s">
        <v>1431</v>
      </c>
      <c r="E469" s="13" t="s">
        <v>627</v>
      </c>
    </row>
    <row r="470" spans="3:5" ht="15" customHeight="1" x14ac:dyDescent="0.25">
      <c r="C470" s="88" t="s">
        <v>483</v>
      </c>
      <c r="D470" s="88" t="s">
        <v>1418</v>
      </c>
      <c r="E470" s="13" t="s">
        <v>627</v>
      </c>
    </row>
    <row r="471" spans="3:5" ht="15" customHeight="1" x14ac:dyDescent="0.25">
      <c r="C471" s="88" t="s">
        <v>484</v>
      </c>
      <c r="D471" s="88" t="s">
        <v>1421</v>
      </c>
      <c r="E471" s="13" t="s">
        <v>627</v>
      </c>
    </row>
    <row r="472" spans="3:5" ht="15" customHeight="1" x14ac:dyDescent="0.25">
      <c r="C472" s="88" t="s">
        <v>485</v>
      </c>
      <c r="D472" s="88" t="s">
        <v>1422</v>
      </c>
      <c r="E472" s="13" t="s">
        <v>627</v>
      </c>
    </row>
    <row r="473" spans="3:5" ht="15" customHeight="1" x14ac:dyDescent="0.25">
      <c r="C473" s="88" t="s">
        <v>486</v>
      </c>
      <c r="D473" s="88" t="s">
        <v>1526</v>
      </c>
      <c r="E473" s="13" t="s">
        <v>627</v>
      </c>
    </row>
    <row r="474" spans="3:5" ht="15" customHeight="1" x14ac:dyDescent="0.25">
      <c r="C474" s="88" t="s">
        <v>487</v>
      </c>
      <c r="D474" s="88" t="s">
        <v>1425</v>
      </c>
      <c r="E474" s="13" t="s">
        <v>627</v>
      </c>
    </row>
    <row r="475" spans="3:5" ht="15" customHeight="1" x14ac:dyDescent="0.25">
      <c r="C475" s="88" t="s">
        <v>488</v>
      </c>
      <c r="D475" s="88" t="s">
        <v>1420</v>
      </c>
      <c r="E475" s="13" t="s">
        <v>627</v>
      </c>
    </row>
    <row r="476" spans="3:5" ht="15" customHeight="1" x14ac:dyDescent="0.25">
      <c r="C476" s="88" t="s">
        <v>489</v>
      </c>
      <c r="D476" s="88" t="s">
        <v>1423</v>
      </c>
      <c r="E476" s="13" t="s">
        <v>627</v>
      </c>
    </row>
    <row r="477" spans="3:5" ht="15" customHeight="1" x14ac:dyDescent="0.25">
      <c r="C477" s="88" t="s">
        <v>490</v>
      </c>
      <c r="D477" s="88" t="s">
        <v>1418</v>
      </c>
      <c r="E477" s="13" t="s">
        <v>627</v>
      </c>
    </row>
    <row r="478" spans="3:5" ht="15" customHeight="1" x14ac:dyDescent="0.25">
      <c r="C478" s="88" t="s">
        <v>491</v>
      </c>
      <c r="D478" s="88" t="s">
        <v>1426</v>
      </c>
      <c r="E478" s="13" t="s">
        <v>627</v>
      </c>
    </row>
    <row r="479" spans="3:5" ht="15" customHeight="1" x14ac:dyDescent="0.25">
      <c r="C479" s="88" t="s">
        <v>492</v>
      </c>
      <c r="D479" s="88" t="s">
        <v>1418</v>
      </c>
      <c r="E479" s="13" t="s">
        <v>627</v>
      </c>
    </row>
    <row r="480" spans="3:5" ht="15" customHeight="1" x14ac:dyDescent="0.25">
      <c r="C480" s="88" t="s">
        <v>493</v>
      </c>
      <c r="D480" s="88" t="s">
        <v>1423</v>
      </c>
      <c r="E480" s="13" t="s">
        <v>627</v>
      </c>
    </row>
    <row r="481" spans="3:5" ht="15" customHeight="1" x14ac:dyDescent="0.25">
      <c r="C481" s="88" t="s">
        <v>494</v>
      </c>
      <c r="D481" s="88" t="s">
        <v>1525</v>
      </c>
      <c r="E481" s="13" t="s">
        <v>627</v>
      </c>
    </row>
    <row r="482" spans="3:5" ht="15" customHeight="1" x14ac:dyDescent="0.25">
      <c r="C482" s="88" t="s">
        <v>495</v>
      </c>
      <c r="D482" s="88" t="s">
        <v>1422</v>
      </c>
      <c r="E482" s="13" t="s">
        <v>627</v>
      </c>
    </row>
    <row r="483" spans="3:5" ht="15" customHeight="1" x14ac:dyDescent="0.25">
      <c r="C483" s="88" t="s">
        <v>496</v>
      </c>
      <c r="D483" s="88" t="s">
        <v>1426</v>
      </c>
      <c r="E483" s="13" t="s">
        <v>627</v>
      </c>
    </row>
    <row r="484" spans="3:5" ht="15" customHeight="1" x14ac:dyDescent="0.25">
      <c r="C484" s="88" t="s">
        <v>497</v>
      </c>
      <c r="D484" s="88" t="s">
        <v>1424</v>
      </c>
      <c r="E484" s="13" t="s">
        <v>627</v>
      </c>
    </row>
    <row r="485" spans="3:5" ht="15" customHeight="1" x14ac:dyDescent="0.25">
      <c r="C485" s="88" t="s">
        <v>498</v>
      </c>
      <c r="D485" s="88" t="s">
        <v>1420</v>
      </c>
      <c r="E485" s="13" t="s">
        <v>627</v>
      </c>
    </row>
    <row r="486" spans="3:5" ht="15" customHeight="1" x14ac:dyDescent="0.25">
      <c r="C486" s="88" t="s">
        <v>499</v>
      </c>
      <c r="D486" s="88" t="s">
        <v>1424</v>
      </c>
      <c r="E486" s="13" t="s">
        <v>627</v>
      </c>
    </row>
    <row r="487" spans="3:5" ht="15" customHeight="1" x14ac:dyDescent="0.25">
      <c r="C487" s="88" t="s">
        <v>500</v>
      </c>
      <c r="D487" s="88" t="s">
        <v>1421</v>
      </c>
      <c r="E487" s="13" t="s">
        <v>627</v>
      </c>
    </row>
    <row r="488" spans="3:5" ht="15" customHeight="1" x14ac:dyDescent="0.25">
      <c r="C488" s="88" t="s">
        <v>501</v>
      </c>
      <c r="D488" s="88" t="s">
        <v>1425</v>
      </c>
      <c r="E488" s="13" t="s">
        <v>627</v>
      </c>
    </row>
    <row r="489" spans="3:5" ht="15" customHeight="1" x14ac:dyDescent="0.25">
      <c r="C489" s="88" t="s">
        <v>502</v>
      </c>
      <c r="D489" s="88" t="s">
        <v>1526</v>
      </c>
      <c r="E489" s="13" t="s">
        <v>627</v>
      </c>
    </row>
    <row r="490" spans="3:5" ht="15" customHeight="1" x14ac:dyDescent="0.25">
      <c r="C490" s="88" t="s">
        <v>503</v>
      </c>
      <c r="D490" s="88" t="s">
        <v>1526</v>
      </c>
      <c r="E490" s="13" t="s">
        <v>627</v>
      </c>
    </row>
    <row r="491" spans="3:5" ht="15" customHeight="1" x14ac:dyDescent="0.25">
      <c r="C491" s="88" t="s">
        <v>504</v>
      </c>
      <c r="D491" s="88" t="s">
        <v>1525</v>
      </c>
      <c r="E491" s="13" t="s">
        <v>627</v>
      </c>
    </row>
    <row r="492" spans="3:5" ht="15" customHeight="1" x14ac:dyDescent="0.25">
      <c r="C492" s="88" t="s">
        <v>505</v>
      </c>
      <c r="D492" s="88" t="s">
        <v>1424</v>
      </c>
      <c r="E492" s="13" t="s">
        <v>627</v>
      </c>
    </row>
    <row r="493" spans="3:5" ht="15" customHeight="1" x14ac:dyDescent="0.25">
      <c r="C493" s="88" t="s">
        <v>506</v>
      </c>
      <c r="D493" s="88" t="s">
        <v>1424</v>
      </c>
      <c r="E493" s="13" t="s">
        <v>627</v>
      </c>
    </row>
    <row r="494" spans="3:5" ht="15" customHeight="1" x14ac:dyDescent="0.25">
      <c r="C494" s="88" t="s">
        <v>507</v>
      </c>
      <c r="D494" s="88" t="s">
        <v>1422</v>
      </c>
      <c r="E494" s="13" t="s">
        <v>627</v>
      </c>
    </row>
    <row r="495" spans="3:5" ht="15" customHeight="1" x14ac:dyDescent="0.25">
      <c r="C495" s="88" t="s">
        <v>508</v>
      </c>
      <c r="D495" s="88" t="s">
        <v>1423</v>
      </c>
      <c r="E495" s="13" t="s">
        <v>627</v>
      </c>
    </row>
    <row r="496" spans="3:5" ht="15" customHeight="1" x14ac:dyDescent="0.25">
      <c r="C496" s="88" t="s">
        <v>509</v>
      </c>
      <c r="D496" s="88" t="s">
        <v>1423</v>
      </c>
      <c r="E496" s="13" t="s">
        <v>627</v>
      </c>
    </row>
    <row r="497" spans="3:5" ht="15" customHeight="1" x14ac:dyDescent="0.25">
      <c r="C497" s="88" t="s">
        <v>510</v>
      </c>
      <c r="D497" s="88" t="s">
        <v>1430</v>
      </c>
      <c r="E497" s="13" t="s">
        <v>627</v>
      </c>
    </row>
    <row r="498" spans="3:5" ht="15" customHeight="1" x14ac:dyDescent="0.25">
      <c r="C498" s="88" t="s">
        <v>511</v>
      </c>
      <c r="D498" s="88" t="s">
        <v>1422</v>
      </c>
      <c r="E498" s="13" t="s">
        <v>627</v>
      </c>
    </row>
    <row r="499" spans="3:5" ht="15" customHeight="1" x14ac:dyDescent="0.25">
      <c r="C499" s="88" t="s">
        <v>512</v>
      </c>
      <c r="D499" s="88" t="s">
        <v>1424</v>
      </c>
      <c r="E499" s="13" t="s">
        <v>627</v>
      </c>
    </row>
    <row r="500" spans="3:5" ht="15" customHeight="1" x14ac:dyDescent="0.25">
      <c r="C500" s="88" t="s">
        <v>513</v>
      </c>
      <c r="D500" s="88" t="s">
        <v>1419</v>
      </c>
      <c r="E500" s="13" t="s">
        <v>627</v>
      </c>
    </row>
    <row r="501" spans="3:5" ht="15" customHeight="1" x14ac:dyDescent="0.25">
      <c r="C501" s="88" t="s">
        <v>514</v>
      </c>
      <c r="D501" s="88" t="s">
        <v>1423</v>
      </c>
      <c r="E501" s="13" t="s">
        <v>627</v>
      </c>
    </row>
    <row r="502" spans="3:5" ht="15" customHeight="1" x14ac:dyDescent="0.25">
      <c r="C502" s="88" t="s">
        <v>515</v>
      </c>
      <c r="D502" s="88" t="s">
        <v>1429</v>
      </c>
      <c r="E502" s="13" t="s">
        <v>627</v>
      </c>
    </row>
    <row r="503" spans="3:5" ht="15" customHeight="1" x14ac:dyDescent="0.25">
      <c r="C503" s="88" t="s">
        <v>516</v>
      </c>
      <c r="D503" s="88" t="s">
        <v>1429</v>
      </c>
      <c r="E503" s="13" t="s">
        <v>627</v>
      </c>
    </row>
    <row r="504" spans="3:5" ht="15" customHeight="1" x14ac:dyDescent="0.25">
      <c r="C504" s="88" t="s">
        <v>517</v>
      </c>
      <c r="D504" s="88" t="s">
        <v>1429</v>
      </c>
      <c r="E504" s="13" t="s">
        <v>627</v>
      </c>
    </row>
    <row r="505" spans="3:5" ht="15" customHeight="1" x14ac:dyDescent="0.25">
      <c r="C505" s="88" t="s">
        <v>518</v>
      </c>
      <c r="D505" s="88" t="s">
        <v>1429</v>
      </c>
      <c r="E505" s="13" t="s">
        <v>627</v>
      </c>
    </row>
    <row r="506" spans="3:5" ht="15" customHeight="1" x14ac:dyDescent="0.25">
      <c r="C506" s="88" t="s">
        <v>519</v>
      </c>
      <c r="D506" s="88" t="s">
        <v>1418</v>
      </c>
      <c r="E506" s="13" t="s">
        <v>627</v>
      </c>
    </row>
    <row r="507" spans="3:5" ht="15" customHeight="1" x14ac:dyDescent="0.25">
      <c r="C507" s="88" t="s">
        <v>520</v>
      </c>
      <c r="D507" s="88" t="s">
        <v>1418</v>
      </c>
      <c r="E507" s="13" t="s">
        <v>627</v>
      </c>
    </row>
    <row r="508" spans="3:5" ht="15" customHeight="1" x14ac:dyDescent="0.25">
      <c r="C508" s="88" t="s">
        <v>521</v>
      </c>
      <c r="D508" s="88" t="s">
        <v>1424</v>
      </c>
      <c r="E508" s="13" t="s">
        <v>627</v>
      </c>
    </row>
    <row r="509" spans="3:5" ht="15" customHeight="1" x14ac:dyDescent="0.25">
      <c r="C509" s="88" t="s">
        <v>522</v>
      </c>
      <c r="D509" s="88" t="s">
        <v>1526</v>
      </c>
      <c r="E509" s="13" t="s">
        <v>627</v>
      </c>
    </row>
    <row r="510" spans="3:5" ht="15" customHeight="1" x14ac:dyDescent="0.25">
      <c r="C510" s="88" t="s">
        <v>523</v>
      </c>
      <c r="D510" s="88" t="s">
        <v>1424</v>
      </c>
      <c r="E510" s="13" t="s">
        <v>627</v>
      </c>
    </row>
    <row r="511" spans="3:5" ht="15" customHeight="1" x14ac:dyDescent="0.25">
      <c r="C511" s="88" t="s">
        <v>524</v>
      </c>
      <c r="D511" s="88" t="s">
        <v>1525</v>
      </c>
      <c r="E511" s="13" t="s">
        <v>627</v>
      </c>
    </row>
    <row r="512" spans="3:5" ht="15" customHeight="1" x14ac:dyDescent="0.25">
      <c r="C512" s="88" t="s">
        <v>525</v>
      </c>
      <c r="D512" s="88" t="s">
        <v>1424</v>
      </c>
      <c r="E512" s="13" t="s">
        <v>627</v>
      </c>
    </row>
    <row r="513" spans="3:5" ht="15" customHeight="1" x14ac:dyDescent="0.25">
      <c r="C513" s="88" t="s">
        <v>526</v>
      </c>
      <c r="D513" s="88" t="s">
        <v>1423</v>
      </c>
      <c r="E513" s="13" t="s">
        <v>627</v>
      </c>
    </row>
    <row r="514" spans="3:5" ht="15" customHeight="1" x14ac:dyDescent="0.25">
      <c r="C514" s="88" t="s">
        <v>527</v>
      </c>
      <c r="D514" s="88" t="s">
        <v>1526</v>
      </c>
      <c r="E514" s="13" t="s">
        <v>627</v>
      </c>
    </row>
    <row r="515" spans="3:5" ht="15" customHeight="1" x14ac:dyDescent="0.25">
      <c r="C515" s="88" t="s">
        <v>528</v>
      </c>
      <c r="D515" s="88" t="s">
        <v>1423</v>
      </c>
      <c r="E515" s="13" t="s">
        <v>627</v>
      </c>
    </row>
    <row r="516" spans="3:5" ht="15" customHeight="1" x14ac:dyDescent="0.25">
      <c r="C516" s="88" t="s">
        <v>529</v>
      </c>
      <c r="D516" s="88" t="s">
        <v>1426</v>
      </c>
      <c r="E516" s="13" t="s">
        <v>627</v>
      </c>
    </row>
    <row r="517" spans="3:5" ht="15" customHeight="1" x14ac:dyDescent="0.25">
      <c r="C517" s="88" t="s">
        <v>530</v>
      </c>
      <c r="D517" s="88" t="s">
        <v>1418</v>
      </c>
      <c r="E517" s="13" t="s">
        <v>627</v>
      </c>
    </row>
    <row r="518" spans="3:5" ht="15" customHeight="1" x14ac:dyDescent="0.25">
      <c r="C518" s="88" t="s">
        <v>531</v>
      </c>
      <c r="D518" s="88" t="s">
        <v>1420</v>
      </c>
      <c r="E518" s="13" t="s">
        <v>627</v>
      </c>
    </row>
    <row r="519" spans="3:5" ht="15" customHeight="1" x14ac:dyDescent="0.25">
      <c r="C519" s="88" t="s">
        <v>532</v>
      </c>
      <c r="D519" s="88" t="s">
        <v>1425</v>
      </c>
      <c r="E519" s="13" t="s">
        <v>627</v>
      </c>
    </row>
    <row r="520" spans="3:5" ht="15" customHeight="1" x14ac:dyDescent="0.25">
      <c r="C520" s="88" t="s">
        <v>533</v>
      </c>
      <c r="D520" s="88" t="s">
        <v>1421</v>
      </c>
      <c r="E520" s="13" t="s">
        <v>627</v>
      </c>
    </row>
    <row r="521" spans="3:5" ht="15" customHeight="1" x14ac:dyDescent="0.25">
      <c r="C521" s="88" t="s">
        <v>534</v>
      </c>
      <c r="D521" s="88" t="s">
        <v>1430</v>
      </c>
      <c r="E521" s="13" t="s">
        <v>627</v>
      </c>
    </row>
    <row r="522" spans="3:5" ht="15" customHeight="1" x14ac:dyDescent="0.25">
      <c r="C522" s="88" t="s">
        <v>535</v>
      </c>
      <c r="D522" s="88" t="s">
        <v>1526</v>
      </c>
      <c r="E522" s="13" t="s">
        <v>627</v>
      </c>
    </row>
    <row r="523" spans="3:5" ht="15" customHeight="1" x14ac:dyDescent="0.25">
      <c r="C523" s="88" t="s">
        <v>536</v>
      </c>
      <c r="D523" s="88" t="s">
        <v>1526</v>
      </c>
      <c r="E523" s="13" t="s">
        <v>627</v>
      </c>
    </row>
    <row r="524" spans="3:5" ht="15" customHeight="1" x14ac:dyDescent="0.25">
      <c r="C524" s="88" t="s">
        <v>537</v>
      </c>
      <c r="D524" s="88" t="s">
        <v>1426</v>
      </c>
      <c r="E524" s="13" t="s">
        <v>627</v>
      </c>
    </row>
    <row r="525" spans="3:5" ht="15" customHeight="1" x14ac:dyDescent="0.25">
      <c r="C525" s="88" t="s">
        <v>538</v>
      </c>
      <c r="D525" s="88" t="s">
        <v>1427</v>
      </c>
      <c r="E525" s="13" t="s">
        <v>627</v>
      </c>
    </row>
    <row r="526" spans="3:5" ht="15" customHeight="1" x14ac:dyDescent="0.25">
      <c r="C526" s="88" t="s">
        <v>539</v>
      </c>
      <c r="D526" s="88" t="s">
        <v>1424</v>
      </c>
      <c r="E526" s="13" t="s">
        <v>627</v>
      </c>
    </row>
    <row r="527" spans="3:5" ht="15" customHeight="1" x14ac:dyDescent="0.25">
      <c r="C527" s="88" t="s">
        <v>540</v>
      </c>
      <c r="D527" s="88" t="s">
        <v>1525</v>
      </c>
      <c r="E527" s="13" t="s">
        <v>627</v>
      </c>
    </row>
    <row r="528" spans="3:5" ht="15" customHeight="1" x14ac:dyDescent="0.25">
      <c r="C528" s="88" t="s">
        <v>541</v>
      </c>
      <c r="D528" s="88" t="s">
        <v>1425</v>
      </c>
      <c r="E528" s="13" t="s">
        <v>627</v>
      </c>
    </row>
    <row r="529" spans="3:5" ht="15" customHeight="1" x14ac:dyDescent="0.25">
      <c r="C529" s="88" t="s">
        <v>542</v>
      </c>
      <c r="D529" s="88" t="s">
        <v>1426</v>
      </c>
      <c r="E529" s="13" t="s">
        <v>627</v>
      </c>
    </row>
    <row r="530" spans="3:5" ht="15" customHeight="1" x14ac:dyDescent="0.25">
      <c r="C530" s="88" t="s">
        <v>543</v>
      </c>
      <c r="D530" s="88" t="s">
        <v>1419</v>
      </c>
      <c r="E530" s="13" t="s">
        <v>627</v>
      </c>
    </row>
    <row r="531" spans="3:5" ht="15" customHeight="1" x14ac:dyDescent="0.25">
      <c r="C531" s="88" t="s">
        <v>544</v>
      </c>
      <c r="D531" s="88" t="s">
        <v>1423</v>
      </c>
      <c r="E531" s="13" t="s">
        <v>627</v>
      </c>
    </row>
    <row r="532" spans="3:5" ht="15" customHeight="1" x14ac:dyDescent="0.25">
      <c r="C532" s="88" t="s">
        <v>545</v>
      </c>
      <c r="D532" s="88" t="s">
        <v>1427</v>
      </c>
      <c r="E532" s="13" t="s">
        <v>627</v>
      </c>
    </row>
    <row r="533" spans="3:5" ht="15" customHeight="1" x14ac:dyDescent="0.25">
      <c r="C533" s="88" t="s">
        <v>546</v>
      </c>
      <c r="D533" s="88" t="s">
        <v>1428</v>
      </c>
      <c r="E533" s="13" t="s">
        <v>627</v>
      </c>
    </row>
    <row r="534" spans="3:5" ht="15" customHeight="1" x14ac:dyDescent="0.25">
      <c r="C534" s="88" t="s">
        <v>547</v>
      </c>
      <c r="D534" s="88" t="s">
        <v>1423</v>
      </c>
      <c r="E534" s="13" t="s">
        <v>627</v>
      </c>
    </row>
    <row r="535" spans="3:5" ht="15" customHeight="1" x14ac:dyDescent="0.25">
      <c r="C535" s="88" t="s">
        <v>548</v>
      </c>
      <c r="D535" s="88" t="s">
        <v>1423</v>
      </c>
      <c r="E535" s="13" t="s">
        <v>627</v>
      </c>
    </row>
    <row r="536" spans="3:5" ht="15" customHeight="1" x14ac:dyDescent="0.25">
      <c r="C536" s="88" t="s">
        <v>549</v>
      </c>
      <c r="D536" s="88" t="s">
        <v>1418</v>
      </c>
      <c r="E536" s="13" t="s">
        <v>627</v>
      </c>
    </row>
    <row r="537" spans="3:5" ht="15" customHeight="1" x14ac:dyDescent="0.25">
      <c r="C537" s="88" t="s">
        <v>550</v>
      </c>
      <c r="D537" s="88" t="s">
        <v>1525</v>
      </c>
      <c r="E537" s="13" t="s">
        <v>627</v>
      </c>
    </row>
    <row r="538" spans="3:5" ht="15" customHeight="1" x14ac:dyDescent="0.25">
      <c r="C538" s="88" t="s">
        <v>551</v>
      </c>
      <c r="D538" s="88" t="s">
        <v>1428</v>
      </c>
      <c r="E538" s="13" t="s">
        <v>627</v>
      </c>
    </row>
    <row r="539" spans="3:5" ht="15" customHeight="1" x14ac:dyDescent="0.25">
      <c r="C539" s="88" t="s">
        <v>551</v>
      </c>
      <c r="D539" s="88" t="s">
        <v>1427</v>
      </c>
      <c r="E539" s="13" t="s">
        <v>627</v>
      </c>
    </row>
    <row r="540" spans="3:5" ht="15" customHeight="1" x14ac:dyDescent="0.25">
      <c r="C540" s="88" t="s">
        <v>552</v>
      </c>
      <c r="D540" s="88" t="s">
        <v>1431</v>
      </c>
      <c r="E540" s="13" t="s">
        <v>627</v>
      </c>
    </row>
    <row r="541" spans="3:5" ht="15" customHeight="1" x14ac:dyDescent="0.25">
      <c r="C541" s="88" t="s">
        <v>553</v>
      </c>
      <c r="D541" s="88" t="s">
        <v>1424</v>
      </c>
      <c r="E541" s="13" t="s">
        <v>627</v>
      </c>
    </row>
    <row r="542" spans="3:5" ht="15" customHeight="1" x14ac:dyDescent="0.25">
      <c r="C542" s="88" t="s">
        <v>554</v>
      </c>
      <c r="D542" s="88" t="s">
        <v>1430</v>
      </c>
      <c r="E542" s="13" t="s">
        <v>627</v>
      </c>
    </row>
    <row r="543" spans="3:5" ht="15" customHeight="1" x14ac:dyDescent="0.25">
      <c r="C543" s="88" t="s">
        <v>555</v>
      </c>
      <c r="D543" s="88" t="s">
        <v>1426</v>
      </c>
      <c r="E543" s="13" t="s">
        <v>627</v>
      </c>
    </row>
    <row r="544" spans="3:5" ht="15" customHeight="1" x14ac:dyDescent="0.25">
      <c r="C544" s="88" t="s">
        <v>556</v>
      </c>
      <c r="D544" s="88" t="s">
        <v>1430</v>
      </c>
      <c r="E544" s="13" t="s">
        <v>627</v>
      </c>
    </row>
    <row r="545" spans="3:5" ht="15" customHeight="1" x14ac:dyDescent="0.25">
      <c r="C545" s="88" t="s">
        <v>557</v>
      </c>
      <c r="D545" s="88" t="s">
        <v>1422</v>
      </c>
      <c r="E545" s="13" t="s">
        <v>627</v>
      </c>
    </row>
    <row r="546" spans="3:5" ht="15" customHeight="1" x14ac:dyDescent="0.25">
      <c r="C546" s="88" t="s">
        <v>558</v>
      </c>
      <c r="D546" s="88" t="s">
        <v>1419</v>
      </c>
      <c r="E546" s="13" t="s">
        <v>627</v>
      </c>
    </row>
    <row r="547" spans="3:5" ht="15" customHeight="1" x14ac:dyDescent="0.25">
      <c r="C547" s="88" t="s">
        <v>559</v>
      </c>
      <c r="D547" s="88" t="s">
        <v>1428</v>
      </c>
      <c r="E547" s="13" t="s">
        <v>627</v>
      </c>
    </row>
    <row r="548" spans="3:5" ht="15" customHeight="1" x14ac:dyDescent="0.25">
      <c r="C548" s="88" t="s">
        <v>560</v>
      </c>
      <c r="D548" s="88" t="s">
        <v>1422</v>
      </c>
      <c r="E548" s="13" t="s">
        <v>627</v>
      </c>
    </row>
    <row r="549" spans="3:5" ht="15" customHeight="1" x14ac:dyDescent="0.25">
      <c r="C549" s="88" t="s">
        <v>561</v>
      </c>
      <c r="D549" s="88" t="s">
        <v>1426</v>
      </c>
      <c r="E549" s="13" t="s">
        <v>627</v>
      </c>
    </row>
    <row r="550" spans="3:5" ht="15" customHeight="1" x14ac:dyDescent="0.25">
      <c r="C550" s="88" t="s">
        <v>562</v>
      </c>
      <c r="D550" s="88" t="s">
        <v>1427</v>
      </c>
      <c r="E550" s="13" t="s">
        <v>627</v>
      </c>
    </row>
    <row r="551" spans="3:5" ht="15" customHeight="1" x14ac:dyDescent="0.25">
      <c r="C551" s="88" t="s">
        <v>563</v>
      </c>
      <c r="D551" s="88" t="s">
        <v>1424</v>
      </c>
      <c r="E551" s="13" t="s">
        <v>627</v>
      </c>
    </row>
    <row r="552" spans="3:5" ht="15" customHeight="1" x14ac:dyDescent="0.25">
      <c r="C552" s="88" t="s">
        <v>564</v>
      </c>
      <c r="D552" s="88" t="s">
        <v>1431</v>
      </c>
      <c r="E552" s="13" t="s">
        <v>627</v>
      </c>
    </row>
    <row r="553" spans="3:5" ht="15" customHeight="1" x14ac:dyDescent="0.25">
      <c r="C553" s="88" t="s">
        <v>565</v>
      </c>
      <c r="D553" s="88" t="s">
        <v>1425</v>
      </c>
      <c r="E553" s="13" t="s">
        <v>627</v>
      </c>
    </row>
    <row r="554" spans="3:5" ht="15" customHeight="1" x14ac:dyDescent="0.25">
      <c r="C554" s="88" t="s">
        <v>566</v>
      </c>
      <c r="D554" s="88" t="s">
        <v>1422</v>
      </c>
      <c r="E554" s="13" t="s">
        <v>627</v>
      </c>
    </row>
    <row r="555" spans="3:5" ht="15" customHeight="1" x14ac:dyDescent="0.25">
      <c r="C555" s="88" t="s">
        <v>567</v>
      </c>
      <c r="D555" s="88" t="s">
        <v>1419</v>
      </c>
      <c r="E555" s="13" t="s">
        <v>627</v>
      </c>
    </row>
    <row r="556" spans="3:5" ht="15" customHeight="1" x14ac:dyDescent="0.25">
      <c r="C556" s="88" t="s">
        <v>568</v>
      </c>
      <c r="D556" s="88" t="s">
        <v>1419</v>
      </c>
      <c r="E556" s="13" t="s">
        <v>627</v>
      </c>
    </row>
    <row r="557" spans="3:5" ht="15" customHeight="1" x14ac:dyDescent="0.25">
      <c r="C557" s="88" t="s">
        <v>569</v>
      </c>
      <c r="D557" s="88" t="s">
        <v>1526</v>
      </c>
      <c r="E557" s="13" t="s">
        <v>627</v>
      </c>
    </row>
    <row r="558" spans="3:5" ht="15" customHeight="1" x14ac:dyDescent="0.25">
      <c r="C558" s="88" t="s">
        <v>570</v>
      </c>
      <c r="D558" s="88" t="s">
        <v>1418</v>
      </c>
      <c r="E558" s="13" t="s">
        <v>627</v>
      </c>
    </row>
    <row r="559" spans="3:5" ht="15" customHeight="1" x14ac:dyDescent="0.25">
      <c r="C559" s="88" t="s">
        <v>571</v>
      </c>
      <c r="D559" s="88" t="s">
        <v>1431</v>
      </c>
      <c r="E559" s="13" t="s">
        <v>627</v>
      </c>
    </row>
    <row r="560" spans="3:5" ht="15" customHeight="1" x14ac:dyDescent="0.25">
      <c r="C560" s="88" t="s">
        <v>572</v>
      </c>
      <c r="D560" s="88" t="s">
        <v>1427</v>
      </c>
      <c r="E560" s="13" t="s">
        <v>627</v>
      </c>
    </row>
    <row r="561" spans="3:5" ht="15" customHeight="1" x14ac:dyDescent="0.25">
      <c r="C561" s="88" t="s">
        <v>573</v>
      </c>
      <c r="D561" s="88" t="s">
        <v>1426</v>
      </c>
      <c r="E561" s="13" t="s">
        <v>627</v>
      </c>
    </row>
    <row r="562" spans="3:5" ht="15" customHeight="1" x14ac:dyDescent="0.25">
      <c r="C562" s="88" t="s">
        <v>574</v>
      </c>
      <c r="D562" s="88" t="s">
        <v>1424</v>
      </c>
      <c r="E562" s="13" t="s">
        <v>627</v>
      </c>
    </row>
    <row r="563" spans="3:5" ht="15" customHeight="1" x14ac:dyDescent="0.25">
      <c r="C563" s="88" t="s">
        <v>575</v>
      </c>
      <c r="D563" s="88" t="s">
        <v>1426</v>
      </c>
      <c r="E563" s="13" t="s">
        <v>627</v>
      </c>
    </row>
    <row r="564" spans="3:5" ht="15" customHeight="1" x14ac:dyDescent="0.25">
      <c r="C564" s="88" t="s">
        <v>576</v>
      </c>
      <c r="D564" s="88" t="s">
        <v>1418</v>
      </c>
      <c r="E564" s="13" t="s">
        <v>627</v>
      </c>
    </row>
    <row r="565" spans="3:5" ht="15" customHeight="1" x14ac:dyDescent="0.25">
      <c r="C565" s="88" t="s">
        <v>577</v>
      </c>
      <c r="D565" s="88" t="s">
        <v>1423</v>
      </c>
      <c r="E565" s="13" t="s">
        <v>627</v>
      </c>
    </row>
    <row r="566" spans="3:5" ht="15" customHeight="1" x14ac:dyDescent="0.25">
      <c r="C566" s="88" t="s">
        <v>578</v>
      </c>
      <c r="D566" s="88" t="s">
        <v>1418</v>
      </c>
      <c r="E566" s="13" t="s">
        <v>627</v>
      </c>
    </row>
    <row r="567" spans="3:5" ht="15" customHeight="1" x14ac:dyDescent="0.25">
      <c r="C567" s="88" t="s">
        <v>1531</v>
      </c>
      <c r="D567" s="88" t="s">
        <v>1421</v>
      </c>
      <c r="E567" s="13" t="s">
        <v>627</v>
      </c>
    </row>
    <row r="568" spans="3:5" ht="15" customHeight="1" x14ac:dyDescent="0.25">
      <c r="C568" s="88" t="s">
        <v>579</v>
      </c>
      <c r="D568" s="88" t="s">
        <v>1422</v>
      </c>
      <c r="E568" s="13" t="s">
        <v>627</v>
      </c>
    </row>
    <row r="569" spans="3:5" ht="15" customHeight="1" x14ac:dyDescent="0.25">
      <c r="C569" s="88" t="s">
        <v>580</v>
      </c>
      <c r="D569" s="88" t="s">
        <v>1422</v>
      </c>
      <c r="E569" s="13" t="s">
        <v>627</v>
      </c>
    </row>
    <row r="570" spans="3:5" ht="15" customHeight="1" x14ac:dyDescent="0.25">
      <c r="C570" s="88" t="s">
        <v>581</v>
      </c>
      <c r="D570" s="88" t="s">
        <v>1420</v>
      </c>
      <c r="E570" s="13" t="s">
        <v>627</v>
      </c>
    </row>
    <row r="571" spans="3:5" ht="15" customHeight="1" x14ac:dyDescent="0.25">
      <c r="C571" s="88" t="s">
        <v>582</v>
      </c>
      <c r="D571" s="88" t="s">
        <v>1425</v>
      </c>
      <c r="E571" s="13" t="s">
        <v>627</v>
      </c>
    </row>
    <row r="572" spans="3:5" ht="15" customHeight="1" x14ac:dyDescent="0.25">
      <c r="C572" s="88" t="s">
        <v>583</v>
      </c>
      <c r="D572" s="88" t="s">
        <v>1423</v>
      </c>
      <c r="E572" s="13" t="s">
        <v>627</v>
      </c>
    </row>
    <row r="573" spans="3:5" ht="15" customHeight="1" x14ac:dyDescent="0.25">
      <c r="C573" s="88" t="s">
        <v>584</v>
      </c>
      <c r="D573" s="88" t="s">
        <v>1427</v>
      </c>
      <c r="E573" s="13" t="s">
        <v>627</v>
      </c>
    </row>
    <row r="574" spans="3:5" ht="15" customHeight="1" x14ac:dyDescent="0.25">
      <c r="C574" s="88" t="s">
        <v>585</v>
      </c>
      <c r="D574" s="88" t="s">
        <v>1526</v>
      </c>
      <c r="E574" s="13" t="s">
        <v>627</v>
      </c>
    </row>
    <row r="575" spans="3:5" ht="15" customHeight="1" x14ac:dyDescent="0.25">
      <c r="C575" s="88" t="s">
        <v>586</v>
      </c>
      <c r="D575" s="88" t="s">
        <v>1525</v>
      </c>
      <c r="E575" s="13" t="s">
        <v>627</v>
      </c>
    </row>
    <row r="576" spans="3:5" ht="15" customHeight="1" x14ac:dyDescent="0.25">
      <c r="C576" s="88" t="s">
        <v>587</v>
      </c>
      <c r="D576" s="88" t="s">
        <v>1526</v>
      </c>
      <c r="E576" s="13" t="s">
        <v>627</v>
      </c>
    </row>
    <row r="577" spans="3:5" ht="15" customHeight="1" x14ac:dyDescent="0.25">
      <c r="C577" s="88" t="s">
        <v>588</v>
      </c>
      <c r="D577" s="88" t="s">
        <v>1525</v>
      </c>
      <c r="E577" s="13" t="s">
        <v>627</v>
      </c>
    </row>
    <row r="578" spans="3:5" ht="15" customHeight="1" x14ac:dyDescent="0.25">
      <c r="C578" s="88" t="s">
        <v>589</v>
      </c>
      <c r="D578" s="88" t="s">
        <v>1420</v>
      </c>
      <c r="E578" s="13" t="s">
        <v>627</v>
      </c>
    </row>
    <row r="579" spans="3:5" ht="15" customHeight="1" x14ac:dyDescent="0.25">
      <c r="C579" s="88" t="s">
        <v>590</v>
      </c>
      <c r="D579" s="88" t="s">
        <v>1430</v>
      </c>
      <c r="E579" s="13" t="s">
        <v>627</v>
      </c>
    </row>
    <row r="580" spans="3:5" ht="15" customHeight="1" x14ac:dyDescent="0.25">
      <c r="C580" s="88" t="s">
        <v>591</v>
      </c>
      <c r="D580" s="88" t="s">
        <v>1526</v>
      </c>
      <c r="E580" s="13" t="s">
        <v>627</v>
      </c>
    </row>
    <row r="581" spans="3:5" ht="15" customHeight="1" x14ac:dyDescent="0.25">
      <c r="C581" s="88" t="s">
        <v>592</v>
      </c>
      <c r="D581" s="88" t="s">
        <v>1422</v>
      </c>
      <c r="E581" s="13" t="s">
        <v>627</v>
      </c>
    </row>
    <row r="582" spans="3:5" ht="15" customHeight="1" x14ac:dyDescent="0.25">
      <c r="C582" s="88" t="s">
        <v>593</v>
      </c>
      <c r="D582" s="88" t="s">
        <v>1420</v>
      </c>
      <c r="E582" s="13" t="s">
        <v>627</v>
      </c>
    </row>
    <row r="583" spans="3:5" ht="15" customHeight="1" x14ac:dyDescent="0.25">
      <c r="C583" s="88" t="s">
        <v>594</v>
      </c>
      <c r="D583" s="88" t="s">
        <v>1525</v>
      </c>
      <c r="E583" s="13" t="s">
        <v>627</v>
      </c>
    </row>
    <row r="584" spans="3:5" ht="15" customHeight="1" x14ac:dyDescent="0.25">
      <c r="C584" s="88" t="s">
        <v>595</v>
      </c>
      <c r="D584" s="88" t="s">
        <v>1422</v>
      </c>
      <c r="E584" s="13" t="s">
        <v>627</v>
      </c>
    </row>
    <row r="585" spans="3:5" ht="15" customHeight="1" x14ac:dyDescent="0.25">
      <c r="C585" s="88" t="s">
        <v>596</v>
      </c>
      <c r="D585" s="88" t="s">
        <v>1424</v>
      </c>
      <c r="E585" s="13" t="s">
        <v>627</v>
      </c>
    </row>
    <row r="586" spans="3:5" ht="15" customHeight="1" x14ac:dyDescent="0.25">
      <c r="C586" s="88" t="s">
        <v>597</v>
      </c>
      <c r="D586" s="88" t="s">
        <v>1427</v>
      </c>
      <c r="E586" s="13" t="s">
        <v>627</v>
      </c>
    </row>
    <row r="587" spans="3:5" ht="15" customHeight="1" x14ac:dyDescent="0.25">
      <c r="C587" s="88" t="s">
        <v>598</v>
      </c>
      <c r="D587" s="88" t="s">
        <v>1426</v>
      </c>
      <c r="E587" s="13" t="s">
        <v>627</v>
      </c>
    </row>
    <row r="588" spans="3:5" ht="15" customHeight="1" x14ac:dyDescent="0.25">
      <c r="C588" s="88" t="s">
        <v>599</v>
      </c>
      <c r="D588" s="88" t="s">
        <v>1425</v>
      </c>
      <c r="E588" s="13" t="s">
        <v>627</v>
      </c>
    </row>
    <row r="589" spans="3:5" ht="15" customHeight="1" x14ac:dyDescent="0.25">
      <c r="C589" s="88" t="s">
        <v>600</v>
      </c>
      <c r="D589" s="88" t="s">
        <v>1418</v>
      </c>
      <c r="E589" s="13" t="s">
        <v>627</v>
      </c>
    </row>
    <row r="590" spans="3:5" ht="15" customHeight="1" x14ac:dyDescent="0.25">
      <c r="C590" s="88" t="s">
        <v>601</v>
      </c>
      <c r="D590" s="88" t="s">
        <v>1426</v>
      </c>
      <c r="E590" s="13" t="s">
        <v>627</v>
      </c>
    </row>
    <row r="591" spans="3:5" ht="15" customHeight="1" x14ac:dyDescent="0.25">
      <c r="C591" s="88" t="s">
        <v>602</v>
      </c>
      <c r="D591" s="88" t="s">
        <v>1423</v>
      </c>
      <c r="E591" s="13" t="s">
        <v>627</v>
      </c>
    </row>
    <row r="592" spans="3:5" ht="15" customHeight="1" x14ac:dyDescent="0.25">
      <c r="C592" s="88" t="s">
        <v>603</v>
      </c>
      <c r="D592" s="88" t="s">
        <v>1427</v>
      </c>
      <c r="E592" s="13" t="s">
        <v>627</v>
      </c>
    </row>
    <row r="593" spans="3:5" ht="15" customHeight="1" x14ac:dyDescent="0.25">
      <c r="C593" s="88" t="s">
        <v>604</v>
      </c>
      <c r="D593" s="88" t="s">
        <v>1422</v>
      </c>
      <c r="E593" s="13" t="s">
        <v>627</v>
      </c>
    </row>
    <row r="594" spans="3:5" ht="15" customHeight="1" x14ac:dyDescent="0.25">
      <c r="C594" s="88" t="s">
        <v>605</v>
      </c>
      <c r="D594" s="88" t="s">
        <v>1526</v>
      </c>
      <c r="E594" s="13" t="s">
        <v>627</v>
      </c>
    </row>
    <row r="595" spans="3:5" ht="15" customHeight="1" x14ac:dyDescent="0.25">
      <c r="C595" s="88" t="s">
        <v>606</v>
      </c>
      <c r="D595" s="88" t="s">
        <v>1420</v>
      </c>
      <c r="E595" s="13" t="s">
        <v>627</v>
      </c>
    </row>
    <row r="596" spans="3:5" ht="15" customHeight="1" x14ac:dyDescent="0.25">
      <c r="C596" s="88" t="s">
        <v>607</v>
      </c>
      <c r="D596" s="88" t="s">
        <v>1424</v>
      </c>
      <c r="E596" s="13" t="s">
        <v>627</v>
      </c>
    </row>
    <row r="597" spans="3:5" ht="15" customHeight="1" x14ac:dyDescent="0.25">
      <c r="C597" s="88" t="s">
        <v>608</v>
      </c>
      <c r="D597" s="88" t="s">
        <v>1429</v>
      </c>
      <c r="E597" s="13" t="s">
        <v>627</v>
      </c>
    </row>
    <row r="598" spans="3:5" ht="15" customHeight="1" x14ac:dyDescent="0.25">
      <c r="C598" s="88" t="s">
        <v>609</v>
      </c>
      <c r="D598" s="88" t="s">
        <v>1418</v>
      </c>
      <c r="E598" s="13" t="s">
        <v>627</v>
      </c>
    </row>
    <row r="599" spans="3:5" ht="15" customHeight="1" x14ac:dyDescent="0.25">
      <c r="C599" s="88" t="s">
        <v>610</v>
      </c>
      <c r="D599" s="88" t="s">
        <v>1418</v>
      </c>
      <c r="E599" s="13" t="s">
        <v>627</v>
      </c>
    </row>
    <row r="600" spans="3:5" ht="15" customHeight="1" x14ac:dyDescent="0.25">
      <c r="C600" s="88" t="s">
        <v>611</v>
      </c>
      <c r="D600" s="88" t="s">
        <v>1420</v>
      </c>
      <c r="E600" s="13" t="s">
        <v>627</v>
      </c>
    </row>
    <row r="601" spans="3:5" ht="15" customHeight="1" x14ac:dyDescent="0.25">
      <c r="C601" s="88" t="s">
        <v>612</v>
      </c>
      <c r="D601" s="88" t="s">
        <v>1423</v>
      </c>
      <c r="E601" s="13" t="s">
        <v>627</v>
      </c>
    </row>
    <row r="602" spans="3:5" ht="15" customHeight="1" x14ac:dyDescent="0.25">
      <c r="C602" s="88" t="s">
        <v>613</v>
      </c>
      <c r="D602" s="88" t="s">
        <v>1430</v>
      </c>
      <c r="E602" s="13" t="s">
        <v>627</v>
      </c>
    </row>
    <row r="603" spans="3:5" ht="15" customHeight="1" x14ac:dyDescent="0.25">
      <c r="C603" s="88" t="s">
        <v>614</v>
      </c>
      <c r="D603" s="88" t="s">
        <v>1423</v>
      </c>
      <c r="E603" s="13" t="s">
        <v>627</v>
      </c>
    </row>
    <row r="604" spans="3:5" ht="15" customHeight="1" x14ac:dyDescent="0.25">
      <c r="C604" s="88" t="s">
        <v>615</v>
      </c>
      <c r="D604" s="88" t="s">
        <v>1420</v>
      </c>
      <c r="E604" s="13" t="s">
        <v>627</v>
      </c>
    </row>
    <row r="605" spans="3:5" ht="15" customHeight="1" x14ac:dyDescent="0.25">
      <c r="C605" s="88" t="s">
        <v>616</v>
      </c>
      <c r="D605" s="88" t="s">
        <v>1526</v>
      </c>
      <c r="E605" s="13" t="s">
        <v>627</v>
      </c>
    </row>
    <row r="606" spans="3:5" ht="15" customHeight="1" x14ac:dyDescent="0.25">
      <c r="C606" s="88" t="s">
        <v>617</v>
      </c>
      <c r="D606" s="88" t="s">
        <v>1430</v>
      </c>
      <c r="E606" s="13" t="s">
        <v>627</v>
      </c>
    </row>
    <row r="607" spans="3:5" ht="15" customHeight="1" x14ac:dyDescent="0.25">
      <c r="C607" s="88" t="s">
        <v>618</v>
      </c>
      <c r="D607" s="88" t="s">
        <v>1420</v>
      </c>
      <c r="E607" s="13" t="s">
        <v>627</v>
      </c>
    </row>
    <row r="608" spans="3:5" ht="15" customHeight="1" x14ac:dyDescent="0.25">
      <c r="C608" s="88" t="s">
        <v>619</v>
      </c>
      <c r="D608" s="88" t="s">
        <v>1426</v>
      </c>
      <c r="E608" s="13" t="s">
        <v>627</v>
      </c>
    </row>
    <row r="609" spans="3:5" ht="15" customHeight="1" x14ac:dyDescent="0.25">
      <c r="C609" s="88" t="s">
        <v>620</v>
      </c>
      <c r="D609" s="88" t="s">
        <v>1425</v>
      </c>
      <c r="E609" s="13" t="s">
        <v>627</v>
      </c>
    </row>
    <row r="610" spans="3:5" ht="15" customHeight="1" x14ac:dyDescent="0.25">
      <c r="C610" s="88" t="s">
        <v>621</v>
      </c>
      <c r="D610" s="88" t="s">
        <v>1425</v>
      </c>
      <c r="E610" s="13" t="s">
        <v>627</v>
      </c>
    </row>
    <row r="611" spans="3:5" ht="15" customHeight="1" x14ac:dyDescent="0.25">
      <c r="C611" s="88" t="s">
        <v>622</v>
      </c>
      <c r="D611" s="88" t="s">
        <v>1424</v>
      </c>
      <c r="E611" s="13" t="s">
        <v>627</v>
      </c>
    </row>
    <row r="612" spans="3:5" ht="15" customHeight="1" x14ac:dyDescent="0.25">
      <c r="C612" s="88" t="s">
        <v>623</v>
      </c>
      <c r="D612" s="88" t="s">
        <v>1422</v>
      </c>
      <c r="E612" s="13" t="s">
        <v>627</v>
      </c>
    </row>
    <row r="613" spans="3:5" ht="15" customHeight="1" x14ac:dyDescent="0.25">
      <c r="C613" s="88" t="s">
        <v>624</v>
      </c>
      <c r="D613" s="88" t="s">
        <v>1427</v>
      </c>
      <c r="E613" s="13" t="s">
        <v>627</v>
      </c>
    </row>
    <row r="614" spans="3:5" ht="15" customHeight="1" x14ac:dyDescent="0.25">
      <c r="C614" s="88" t="s">
        <v>625</v>
      </c>
      <c r="D614" s="88" t="s">
        <v>1421</v>
      </c>
      <c r="E614" s="13" t="s">
        <v>627</v>
      </c>
    </row>
    <row r="615" spans="3:5" ht="15" customHeight="1" x14ac:dyDescent="0.25">
      <c r="C615" s="88" t="s">
        <v>626</v>
      </c>
      <c r="D615" s="88" t="s">
        <v>1421</v>
      </c>
      <c r="E615" s="13" t="s">
        <v>627</v>
      </c>
    </row>
    <row r="616" spans="3:5" ht="15" customHeight="1" x14ac:dyDescent="0.25">
      <c r="C616" s="88" t="s">
        <v>627</v>
      </c>
      <c r="D616" s="88" t="s">
        <v>1430</v>
      </c>
      <c r="E616" s="13" t="s">
        <v>627</v>
      </c>
    </row>
    <row r="617" spans="3:5" ht="15" customHeight="1" x14ac:dyDescent="0.25">
      <c r="C617" s="88" t="s">
        <v>628</v>
      </c>
      <c r="D617" s="88" t="s">
        <v>1426</v>
      </c>
      <c r="E617" s="13" t="s">
        <v>627</v>
      </c>
    </row>
    <row r="618" spans="3:5" ht="15" customHeight="1" x14ac:dyDescent="0.25">
      <c r="C618" s="88" t="s">
        <v>629</v>
      </c>
      <c r="D618" s="88" t="s">
        <v>1420</v>
      </c>
      <c r="E618" s="13" t="s">
        <v>627</v>
      </c>
    </row>
    <row r="619" spans="3:5" ht="15" customHeight="1" x14ac:dyDescent="0.25">
      <c r="C619" s="88" t="s">
        <v>630</v>
      </c>
      <c r="D619" s="88" t="s">
        <v>1425</v>
      </c>
      <c r="E619" s="13" t="s">
        <v>627</v>
      </c>
    </row>
    <row r="620" spans="3:5" ht="15" customHeight="1" x14ac:dyDescent="0.25">
      <c r="C620" s="88" t="s">
        <v>631</v>
      </c>
      <c r="D620" s="88" t="s">
        <v>1423</v>
      </c>
      <c r="E620" s="13" t="s">
        <v>627</v>
      </c>
    </row>
    <row r="621" spans="3:5" ht="15" customHeight="1" x14ac:dyDescent="0.25">
      <c r="C621" s="88" t="s">
        <v>632</v>
      </c>
      <c r="D621" s="88" t="s">
        <v>1428</v>
      </c>
      <c r="E621" s="13" t="s">
        <v>627</v>
      </c>
    </row>
    <row r="622" spans="3:5" ht="15" customHeight="1" x14ac:dyDescent="0.25">
      <c r="C622" s="88" t="s">
        <v>633</v>
      </c>
      <c r="D622" s="88" t="s">
        <v>1425</v>
      </c>
      <c r="E622" s="13" t="s">
        <v>627</v>
      </c>
    </row>
    <row r="623" spans="3:5" ht="15" customHeight="1" x14ac:dyDescent="0.25">
      <c r="C623" s="88" t="s">
        <v>634</v>
      </c>
      <c r="D623" s="88" t="s">
        <v>1428</v>
      </c>
      <c r="E623" s="13" t="s">
        <v>627</v>
      </c>
    </row>
    <row r="624" spans="3:5" ht="15" customHeight="1" x14ac:dyDescent="0.25">
      <c r="C624" s="88" t="s">
        <v>635</v>
      </c>
      <c r="D624" s="88" t="s">
        <v>1425</v>
      </c>
      <c r="E624" s="13" t="s">
        <v>627</v>
      </c>
    </row>
    <row r="625" spans="3:5" ht="15" customHeight="1" x14ac:dyDescent="0.25">
      <c r="C625" s="88" t="s">
        <v>636</v>
      </c>
      <c r="D625" s="88" t="s">
        <v>1418</v>
      </c>
      <c r="E625" s="13" t="s">
        <v>627</v>
      </c>
    </row>
    <row r="626" spans="3:5" ht="15" customHeight="1" x14ac:dyDescent="0.25">
      <c r="C626" s="88" t="s">
        <v>637</v>
      </c>
      <c r="D626" s="88" t="s">
        <v>1426</v>
      </c>
      <c r="E626" s="13" t="s">
        <v>627</v>
      </c>
    </row>
    <row r="627" spans="3:5" ht="15" customHeight="1" x14ac:dyDescent="0.25">
      <c r="C627" s="88" t="s">
        <v>638</v>
      </c>
      <c r="D627" s="88" t="s">
        <v>1418</v>
      </c>
      <c r="E627" s="13" t="s">
        <v>627</v>
      </c>
    </row>
    <row r="628" spans="3:5" ht="15" customHeight="1" x14ac:dyDescent="0.25">
      <c r="C628" s="88" t="s">
        <v>639</v>
      </c>
      <c r="D628" s="88" t="s">
        <v>1422</v>
      </c>
      <c r="E628" s="13" t="s">
        <v>627</v>
      </c>
    </row>
    <row r="629" spans="3:5" ht="15" customHeight="1" x14ac:dyDescent="0.25">
      <c r="C629" s="88" t="s">
        <v>640</v>
      </c>
      <c r="D629" s="88" t="s">
        <v>1423</v>
      </c>
      <c r="E629" s="13" t="s">
        <v>627</v>
      </c>
    </row>
    <row r="630" spans="3:5" ht="15" customHeight="1" x14ac:dyDescent="0.25">
      <c r="C630" s="88" t="s">
        <v>1532</v>
      </c>
      <c r="D630" s="88" t="s">
        <v>1526</v>
      </c>
      <c r="E630" s="13" t="s">
        <v>627</v>
      </c>
    </row>
    <row r="631" spans="3:5" ht="15" customHeight="1" x14ac:dyDescent="0.25">
      <c r="C631" s="88" t="s">
        <v>641</v>
      </c>
      <c r="D631" s="88" t="s">
        <v>1526</v>
      </c>
      <c r="E631" s="13" t="s">
        <v>627</v>
      </c>
    </row>
    <row r="632" spans="3:5" ht="15" customHeight="1" x14ac:dyDescent="0.25">
      <c r="C632" s="88" t="s">
        <v>642</v>
      </c>
      <c r="D632" s="88" t="s">
        <v>1430</v>
      </c>
      <c r="E632" s="13" t="s">
        <v>627</v>
      </c>
    </row>
    <row r="633" spans="3:5" ht="15" customHeight="1" x14ac:dyDescent="0.25">
      <c r="C633" s="88" t="s">
        <v>643</v>
      </c>
      <c r="D633" s="88" t="s">
        <v>1420</v>
      </c>
      <c r="E633" s="13" t="s">
        <v>627</v>
      </c>
    </row>
    <row r="634" spans="3:5" ht="15" customHeight="1" x14ac:dyDescent="0.25">
      <c r="C634" s="88" t="s">
        <v>644</v>
      </c>
      <c r="D634" s="88" t="s">
        <v>1420</v>
      </c>
      <c r="E634" s="13" t="s">
        <v>627</v>
      </c>
    </row>
    <row r="635" spans="3:5" ht="15" customHeight="1" x14ac:dyDescent="0.25">
      <c r="C635" s="88" t="s">
        <v>645</v>
      </c>
      <c r="D635" s="88" t="s">
        <v>1418</v>
      </c>
      <c r="E635" s="13" t="s">
        <v>627</v>
      </c>
    </row>
    <row r="636" spans="3:5" ht="15" customHeight="1" x14ac:dyDescent="0.25">
      <c r="C636" s="88" t="s">
        <v>646</v>
      </c>
      <c r="D636" s="88" t="s">
        <v>1422</v>
      </c>
      <c r="E636" s="13" t="s">
        <v>627</v>
      </c>
    </row>
    <row r="637" spans="3:5" ht="15" customHeight="1" x14ac:dyDescent="0.25">
      <c r="C637" s="88" t="s">
        <v>647</v>
      </c>
      <c r="D637" s="88" t="s">
        <v>1526</v>
      </c>
      <c r="E637" s="13" t="s">
        <v>627</v>
      </c>
    </row>
    <row r="638" spans="3:5" ht="15" customHeight="1" x14ac:dyDescent="0.25">
      <c r="C638" s="88" t="s">
        <v>648</v>
      </c>
      <c r="D638" s="88" t="s">
        <v>1422</v>
      </c>
      <c r="E638" s="13" t="s">
        <v>627</v>
      </c>
    </row>
    <row r="639" spans="3:5" ht="15" customHeight="1" x14ac:dyDescent="0.25">
      <c r="C639" s="88" t="s">
        <v>649</v>
      </c>
      <c r="D639" s="88" t="s">
        <v>1431</v>
      </c>
      <c r="E639" s="13" t="s">
        <v>627</v>
      </c>
    </row>
    <row r="640" spans="3:5" ht="15" customHeight="1" x14ac:dyDescent="0.25">
      <c r="C640" s="88" t="s">
        <v>650</v>
      </c>
      <c r="D640" s="88" t="s">
        <v>1422</v>
      </c>
      <c r="E640" s="13" t="s">
        <v>627</v>
      </c>
    </row>
    <row r="641" spans="3:5" ht="15" customHeight="1" x14ac:dyDescent="0.25">
      <c r="C641" s="88" t="s">
        <v>651</v>
      </c>
      <c r="D641" s="88" t="s">
        <v>1525</v>
      </c>
      <c r="E641" s="13" t="s">
        <v>627</v>
      </c>
    </row>
    <row r="642" spans="3:5" ht="15" customHeight="1" x14ac:dyDescent="0.25">
      <c r="C642" s="88" t="s">
        <v>652</v>
      </c>
      <c r="D642" s="88" t="s">
        <v>1425</v>
      </c>
      <c r="E642" s="13" t="s">
        <v>627</v>
      </c>
    </row>
    <row r="643" spans="3:5" ht="15" customHeight="1" x14ac:dyDescent="0.25">
      <c r="C643" s="88" t="s">
        <v>653</v>
      </c>
      <c r="D643" s="88" t="s">
        <v>1421</v>
      </c>
      <c r="E643" s="13" t="s">
        <v>627</v>
      </c>
    </row>
    <row r="644" spans="3:5" ht="15" customHeight="1" x14ac:dyDescent="0.25">
      <c r="C644" s="88" t="s">
        <v>654</v>
      </c>
      <c r="D644" s="88" t="s">
        <v>1525</v>
      </c>
      <c r="E644" s="13" t="s">
        <v>627</v>
      </c>
    </row>
    <row r="645" spans="3:5" ht="15" customHeight="1" x14ac:dyDescent="0.25">
      <c r="C645" s="88" t="s">
        <v>655</v>
      </c>
      <c r="D645" s="88" t="s">
        <v>1420</v>
      </c>
      <c r="E645" s="13" t="s">
        <v>627</v>
      </c>
    </row>
    <row r="646" spans="3:5" ht="15" customHeight="1" x14ac:dyDescent="0.25">
      <c r="C646" s="88" t="s">
        <v>656</v>
      </c>
      <c r="D646" s="88" t="s">
        <v>1420</v>
      </c>
      <c r="E646" s="13" t="s">
        <v>627</v>
      </c>
    </row>
    <row r="647" spans="3:5" ht="15" customHeight="1" x14ac:dyDescent="0.25">
      <c r="C647" s="88" t="s">
        <v>657</v>
      </c>
      <c r="D647" s="88" t="s">
        <v>1526</v>
      </c>
      <c r="E647" s="13" t="s">
        <v>627</v>
      </c>
    </row>
    <row r="648" spans="3:5" ht="15" customHeight="1" x14ac:dyDescent="0.25">
      <c r="C648" s="88" t="s">
        <v>658</v>
      </c>
      <c r="D648" s="88" t="s">
        <v>1425</v>
      </c>
      <c r="E648" s="13" t="s">
        <v>627</v>
      </c>
    </row>
    <row r="649" spans="3:5" ht="15" customHeight="1" x14ac:dyDescent="0.25">
      <c r="C649" s="88" t="s">
        <v>659</v>
      </c>
      <c r="D649" s="88" t="s">
        <v>1422</v>
      </c>
      <c r="E649" s="13" t="s">
        <v>627</v>
      </c>
    </row>
    <row r="650" spans="3:5" ht="15" customHeight="1" x14ac:dyDescent="0.25">
      <c r="C650" s="88" t="s">
        <v>660</v>
      </c>
      <c r="D650" s="88" t="s">
        <v>1422</v>
      </c>
      <c r="E650" s="13" t="s">
        <v>627</v>
      </c>
    </row>
    <row r="651" spans="3:5" ht="15" customHeight="1" x14ac:dyDescent="0.25">
      <c r="C651" s="88" t="s">
        <v>661</v>
      </c>
      <c r="D651" s="88" t="s">
        <v>1424</v>
      </c>
      <c r="E651" s="13" t="s">
        <v>627</v>
      </c>
    </row>
    <row r="652" spans="3:5" ht="15" customHeight="1" x14ac:dyDescent="0.25">
      <c r="C652" s="88" t="s">
        <v>662</v>
      </c>
      <c r="D652" s="88" t="s">
        <v>1420</v>
      </c>
      <c r="E652" s="13" t="s">
        <v>627</v>
      </c>
    </row>
    <row r="653" spans="3:5" ht="15" customHeight="1" x14ac:dyDescent="0.25">
      <c r="C653" s="88" t="s">
        <v>662</v>
      </c>
      <c r="D653" s="88" t="s">
        <v>1526</v>
      </c>
      <c r="E653" s="13" t="s">
        <v>627</v>
      </c>
    </row>
    <row r="654" spans="3:5" ht="15" customHeight="1" x14ac:dyDescent="0.25">
      <c r="C654" s="88" t="s">
        <v>663</v>
      </c>
      <c r="D654" s="88" t="s">
        <v>1422</v>
      </c>
      <c r="E654" s="13" t="s">
        <v>627</v>
      </c>
    </row>
    <row r="655" spans="3:5" ht="15" customHeight="1" x14ac:dyDescent="0.25">
      <c r="C655" s="88" t="s">
        <v>664</v>
      </c>
      <c r="D655" s="88" t="s">
        <v>1525</v>
      </c>
      <c r="E655" s="13" t="s">
        <v>627</v>
      </c>
    </row>
    <row r="656" spans="3:5" ht="15" customHeight="1" x14ac:dyDescent="0.25">
      <c r="C656" s="88" t="s">
        <v>665</v>
      </c>
      <c r="D656" s="88" t="s">
        <v>1425</v>
      </c>
      <c r="E656" s="13" t="s">
        <v>627</v>
      </c>
    </row>
    <row r="657" spans="3:5" ht="15" customHeight="1" x14ac:dyDescent="0.25">
      <c r="C657" s="88" t="s">
        <v>666</v>
      </c>
      <c r="D657" s="88" t="s">
        <v>1424</v>
      </c>
      <c r="E657" s="13" t="s">
        <v>627</v>
      </c>
    </row>
    <row r="658" spans="3:5" ht="15" customHeight="1" x14ac:dyDescent="0.25">
      <c r="C658" s="88" t="s">
        <v>667</v>
      </c>
      <c r="D658" s="88" t="s">
        <v>1418</v>
      </c>
      <c r="E658" s="13" t="s">
        <v>627</v>
      </c>
    </row>
    <row r="659" spans="3:5" ht="15" customHeight="1" x14ac:dyDescent="0.25">
      <c r="C659" s="88" t="s">
        <v>668</v>
      </c>
      <c r="D659" s="88" t="s">
        <v>1422</v>
      </c>
      <c r="E659" s="13" t="s">
        <v>627</v>
      </c>
    </row>
    <row r="660" spans="3:5" ht="15" customHeight="1" x14ac:dyDescent="0.25">
      <c r="C660" s="88" t="s">
        <v>669</v>
      </c>
      <c r="D660" s="88" t="s">
        <v>1425</v>
      </c>
      <c r="E660" s="13" t="s">
        <v>627</v>
      </c>
    </row>
    <row r="661" spans="3:5" ht="15" customHeight="1" x14ac:dyDescent="0.25">
      <c r="C661" s="88" t="s">
        <v>670</v>
      </c>
      <c r="D661" s="88" t="s">
        <v>1418</v>
      </c>
      <c r="E661" s="13" t="s">
        <v>627</v>
      </c>
    </row>
    <row r="662" spans="3:5" ht="15" customHeight="1" x14ac:dyDescent="0.25">
      <c r="C662" s="88" t="s">
        <v>671</v>
      </c>
      <c r="D662" s="88" t="s">
        <v>1418</v>
      </c>
      <c r="E662" s="13" t="s">
        <v>627</v>
      </c>
    </row>
    <row r="663" spans="3:5" ht="15" customHeight="1" x14ac:dyDescent="0.25">
      <c r="C663" s="88" t="s">
        <v>672</v>
      </c>
      <c r="D663" s="88" t="s">
        <v>1426</v>
      </c>
      <c r="E663" s="13" t="s">
        <v>627</v>
      </c>
    </row>
    <row r="664" spans="3:5" ht="15" customHeight="1" x14ac:dyDescent="0.25">
      <c r="C664" s="88" t="s">
        <v>673</v>
      </c>
      <c r="D664" s="88" t="s">
        <v>1422</v>
      </c>
      <c r="E664" s="13" t="s">
        <v>627</v>
      </c>
    </row>
    <row r="665" spans="3:5" ht="15" customHeight="1" x14ac:dyDescent="0.25">
      <c r="C665" s="88" t="s">
        <v>674</v>
      </c>
      <c r="D665" s="88" t="s">
        <v>1526</v>
      </c>
      <c r="E665" s="13" t="s">
        <v>627</v>
      </c>
    </row>
    <row r="666" spans="3:5" ht="15" customHeight="1" x14ac:dyDescent="0.25">
      <c r="C666" s="88" t="s">
        <v>675</v>
      </c>
      <c r="D666" s="88" t="s">
        <v>1420</v>
      </c>
      <c r="E666" s="13" t="s">
        <v>627</v>
      </c>
    </row>
    <row r="667" spans="3:5" ht="15" customHeight="1" x14ac:dyDescent="0.25">
      <c r="C667" s="88" t="s">
        <v>676</v>
      </c>
      <c r="D667" s="88" t="s">
        <v>1419</v>
      </c>
      <c r="E667" s="13" t="s">
        <v>627</v>
      </c>
    </row>
    <row r="668" spans="3:5" ht="15" customHeight="1" x14ac:dyDescent="0.25">
      <c r="C668" s="88" t="s">
        <v>677</v>
      </c>
      <c r="D668" s="88" t="s">
        <v>1430</v>
      </c>
      <c r="E668" s="13" t="s">
        <v>627</v>
      </c>
    </row>
    <row r="669" spans="3:5" ht="15" customHeight="1" x14ac:dyDescent="0.25">
      <c r="C669" s="88" t="s">
        <v>678</v>
      </c>
      <c r="D669" s="88" t="s">
        <v>1525</v>
      </c>
      <c r="E669" s="13" t="s">
        <v>627</v>
      </c>
    </row>
    <row r="670" spans="3:5" ht="15" customHeight="1" x14ac:dyDescent="0.25">
      <c r="C670" s="88" t="s">
        <v>679</v>
      </c>
      <c r="D670" s="88" t="s">
        <v>1419</v>
      </c>
      <c r="E670" s="13" t="s">
        <v>627</v>
      </c>
    </row>
    <row r="671" spans="3:5" ht="15" customHeight="1" x14ac:dyDescent="0.25">
      <c r="C671" s="88" t="s">
        <v>680</v>
      </c>
      <c r="D671" s="88" t="s">
        <v>1422</v>
      </c>
      <c r="E671" s="13" t="s">
        <v>627</v>
      </c>
    </row>
    <row r="672" spans="3:5" ht="15" customHeight="1" x14ac:dyDescent="0.25">
      <c r="C672" s="88" t="s">
        <v>681</v>
      </c>
      <c r="D672" s="88" t="s">
        <v>1431</v>
      </c>
      <c r="E672" s="13" t="s">
        <v>627</v>
      </c>
    </row>
    <row r="673" spans="3:5" ht="15" customHeight="1" x14ac:dyDescent="0.25">
      <c r="C673" s="88" t="s">
        <v>682</v>
      </c>
      <c r="D673" s="88" t="s">
        <v>1424</v>
      </c>
      <c r="E673" s="13" t="s">
        <v>627</v>
      </c>
    </row>
    <row r="674" spans="3:5" ht="15" customHeight="1" x14ac:dyDescent="0.25">
      <c r="C674" s="88" t="s">
        <v>683</v>
      </c>
      <c r="D674" s="88" t="s">
        <v>1426</v>
      </c>
      <c r="E674" s="13" t="s">
        <v>627</v>
      </c>
    </row>
    <row r="675" spans="3:5" ht="15" customHeight="1" x14ac:dyDescent="0.25">
      <c r="C675" s="88" t="s">
        <v>684</v>
      </c>
      <c r="D675" s="88" t="s">
        <v>1419</v>
      </c>
      <c r="E675" s="13" t="s">
        <v>627</v>
      </c>
    </row>
    <row r="676" spans="3:5" ht="15" customHeight="1" x14ac:dyDescent="0.25">
      <c r="C676" s="88" t="s">
        <v>685</v>
      </c>
      <c r="D676" s="88" t="s">
        <v>1419</v>
      </c>
      <c r="E676" s="13" t="s">
        <v>627</v>
      </c>
    </row>
    <row r="677" spans="3:5" ht="15" customHeight="1" x14ac:dyDescent="0.25">
      <c r="C677" s="88" t="s">
        <v>686</v>
      </c>
      <c r="D677" s="88" t="s">
        <v>1418</v>
      </c>
      <c r="E677" s="13" t="s">
        <v>627</v>
      </c>
    </row>
    <row r="678" spans="3:5" ht="15" customHeight="1" x14ac:dyDescent="0.25">
      <c r="C678" s="88" t="s">
        <v>687</v>
      </c>
      <c r="D678" s="88" t="s">
        <v>1430</v>
      </c>
      <c r="E678" s="13" t="s">
        <v>627</v>
      </c>
    </row>
    <row r="679" spans="3:5" ht="15" customHeight="1" x14ac:dyDescent="0.25">
      <c r="C679" s="88" t="s">
        <v>688</v>
      </c>
      <c r="D679" s="88" t="s">
        <v>1424</v>
      </c>
      <c r="E679" s="13" t="s">
        <v>627</v>
      </c>
    </row>
    <row r="680" spans="3:5" ht="15" customHeight="1" x14ac:dyDescent="0.25">
      <c r="C680" s="88" t="s">
        <v>689</v>
      </c>
      <c r="D680" s="88" t="s">
        <v>1430</v>
      </c>
      <c r="E680" s="13" t="s">
        <v>627</v>
      </c>
    </row>
    <row r="681" spans="3:5" ht="15" customHeight="1" x14ac:dyDescent="0.25">
      <c r="C681" s="88" t="s">
        <v>690</v>
      </c>
      <c r="D681" s="88" t="s">
        <v>1427</v>
      </c>
      <c r="E681" s="13" t="s">
        <v>627</v>
      </c>
    </row>
    <row r="682" spans="3:5" ht="15" customHeight="1" x14ac:dyDescent="0.25">
      <c r="C682" s="88" t="s">
        <v>691</v>
      </c>
      <c r="D682" s="88" t="s">
        <v>1418</v>
      </c>
      <c r="E682" s="13" t="s">
        <v>627</v>
      </c>
    </row>
    <row r="683" spans="3:5" ht="15" customHeight="1" x14ac:dyDescent="0.25">
      <c r="C683" s="88" t="s">
        <v>692</v>
      </c>
      <c r="D683" s="88" t="s">
        <v>1422</v>
      </c>
      <c r="E683" s="13" t="s">
        <v>627</v>
      </c>
    </row>
    <row r="684" spans="3:5" ht="15" customHeight="1" x14ac:dyDescent="0.25">
      <c r="C684" s="88" t="s">
        <v>693</v>
      </c>
      <c r="D684" s="88" t="s">
        <v>1422</v>
      </c>
      <c r="E684" s="13" t="s">
        <v>627</v>
      </c>
    </row>
    <row r="685" spans="3:5" ht="15" customHeight="1" x14ac:dyDescent="0.25">
      <c r="C685" s="88" t="s">
        <v>694</v>
      </c>
      <c r="D685" s="88" t="s">
        <v>1428</v>
      </c>
      <c r="E685" s="13" t="s">
        <v>627</v>
      </c>
    </row>
    <row r="686" spans="3:5" ht="15" customHeight="1" x14ac:dyDescent="0.25">
      <c r="C686" s="88" t="s">
        <v>695</v>
      </c>
      <c r="D686" s="88" t="s">
        <v>1526</v>
      </c>
      <c r="E686" s="13" t="s">
        <v>627</v>
      </c>
    </row>
    <row r="687" spans="3:5" ht="15" customHeight="1" x14ac:dyDescent="0.25">
      <c r="C687" s="88" t="s">
        <v>696</v>
      </c>
      <c r="D687" s="88" t="s">
        <v>1431</v>
      </c>
      <c r="E687" s="13" t="s">
        <v>627</v>
      </c>
    </row>
    <row r="688" spans="3:5" ht="15" customHeight="1" x14ac:dyDescent="0.25">
      <c r="C688" s="88" t="s">
        <v>697</v>
      </c>
      <c r="D688" s="88" t="s">
        <v>1419</v>
      </c>
      <c r="E688" s="13" t="s">
        <v>627</v>
      </c>
    </row>
    <row r="689" spans="3:5" ht="15" customHeight="1" x14ac:dyDescent="0.25">
      <c r="C689" s="88" t="s">
        <v>698</v>
      </c>
      <c r="D689" s="88" t="s">
        <v>1526</v>
      </c>
      <c r="E689" s="13" t="s">
        <v>627</v>
      </c>
    </row>
    <row r="690" spans="3:5" ht="15" customHeight="1" x14ac:dyDescent="0.25">
      <c r="C690" s="88" t="s">
        <v>699</v>
      </c>
      <c r="D690" s="88" t="s">
        <v>1426</v>
      </c>
      <c r="E690" s="13" t="s">
        <v>627</v>
      </c>
    </row>
    <row r="691" spans="3:5" ht="15" customHeight="1" x14ac:dyDescent="0.25">
      <c r="C691" s="88" t="s">
        <v>700</v>
      </c>
      <c r="D691" s="88" t="s">
        <v>1428</v>
      </c>
      <c r="E691" s="13" t="s">
        <v>627</v>
      </c>
    </row>
    <row r="692" spans="3:5" ht="15" customHeight="1" x14ac:dyDescent="0.25">
      <c r="C692" s="88" t="s">
        <v>701</v>
      </c>
      <c r="D692" s="88" t="s">
        <v>1418</v>
      </c>
      <c r="E692" s="13" t="s">
        <v>627</v>
      </c>
    </row>
    <row r="693" spans="3:5" ht="15" customHeight="1" x14ac:dyDescent="0.25">
      <c r="C693" s="88" t="s">
        <v>702</v>
      </c>
      <c r="D693" s="88" t="s">
        <v>1525</v>
      </c>
      <c r="E693" s="13" t="s">
        <v>627</v>
      </c>
    </row>
    <row r="694" spans="3:5" ht="15" customHeight="1" x14ac:dyDescent="0.25">
      <c r="C694" s="88" t="s">
        <v>703</v>
      </c>
      <c r="D694" s="88" t="s">
        <v>1428</v>
      </c>
      <c r="E694" s="13" t="s">
        <v>627</v>
      </c>
    </row>
    <row r="695" spans="3:5" ht="15" customHeight="1" x14ac:dyDescent="0.25">
      <c r="C695" s="88" t="s">
        <v>704</v>
      </c>
      <c r="D695" s="88" t="s">
        <v>1422</v>
      </c>
      <c r="E695" s="13" t="s">
        <v>627</v>
      </c>
    </row>
    <row r="696" spans="3:5" ht="15" customHeight="1" x14ac:dyDescent="0.25">
      <c r="C696" s="88" t="s">
        <v>705</v>
      </c>
      <c r="D696" s="88" t="s">
        <v>1423</v>
      </c>
      <c r="E696" s="13" t="s">
        <v>627</v>
      </c>
    </row>
    <row r="697" spans="3:5" ht="15" customHeight="1" x14ac:dyDescent="0.25">
      <c r="C697" s="88" t="s">
        <v>706</v>
      </c>
      <c r="D697" s="88" t="s">
        <v>1424</v>
      </c>
      <c r="E697" s="13" t="s">
        <v>627</v>
      </c>
    </row>
    <row r="698" spans="3:5" ht="15" customHeight="1" x14ac:dyDescent="0.25">
      <c r="C698" s="88" t="s">
        <v>707</v>
      </c>
      <c r="D698" s="88" t="s">
        <v>1422</v>
      </c>
      <c r="E698" s="13" t="s">
        <v>627</v>
      </c>
    </row>
    <row r="699" spans="3:5" ht="15" customHeight="1" x14ac:dyDescent="0.25">
      <c r="C699" s="88" t="s">
        <v>708</v>
      </c>
      <c r="D699" s="88" t="s">
        <v>1526</v>
      </c>
      <c r="E699" s="13" t="s">
        <v>627</v>
      </c>
    </row>
    <row r="700" spans="3:5" ht="15" customHeight="1" x14ac:dyDescent="0.25">
      <c r="C700" s="88" t="s">
        <v>709</v>
      </c>
      <c r="D700" s="88" t="s">
        <v>1525</v>
      </c>
      <c r="E700" s="13" t="s">
        <v>627</v>
      </c>
    </row>
    <row r="701" spans="3:5" ht="15" customHeight="1" x14ac:dyDescent="0.25">
      <c r="C701" s="88" t="s">
        <v>710</v>
      </c>
      <c r="D701" s="88" t="s">
        <v>1418</v>
      </c>
      <c r="E701" s="13" t="s">
        <v>627</v>
      </c>
    </row>
    <row r="702" spans="3:5" ht="15" customHeight="1" x14ac:dyDescent="0.25">
      <c r="C702" s="88" t="s">
        <v>711</v>
      </c>
      <c r="D702" s="88" t="s">
        <v>1419</v>
      </c>
      <c r="E702" s="13" t="s">
        <v>627</v>
      </c>
    </row>
    <row r="703" spans="3:5" ht="15" customHeight="1" x14ac:dyDescent="0.25">
      <c r="C703" s="88" t="s">
        <v>712</v>
      </c>
      <c r="D703" s="88" t="s">
        <v>1419</v>
      </c>
      <c r="E703" s="13" t="s">
        <v>627</v>
      </c>
    </row>
    <row r="704" spans="3:5" ht="15" customHeight="1" x14ac:dyDescent="0.25">
      <c r="C704" s="88" t="s">
        <v>713</v>
      </c>
      <c r="D704" s="88" t="s">
        <v>1419</v>
      </c>
      <c r="E704" s="13" t="s">
        <v>627</v>
      </c>
    </row>
    <row r="705" spans="3:5" ht="15" customHeight="1" x14ac:dyDescent="0.25">
      <c r="C705" s="88" t="s">
        <v>714</v>
      </c>
      <c r="D705" s="88" t="s">
        <v>1418</v>
      </c>
      <c r="E705" s="13" t="s">
        <v>627</v>
      </c>
    </row>
    <row r="706" spans="3:5" ht="15" customHeight="1" x14ac:dyDescent="0.25">
      <c r="C706" s="88" t="s">
        <v>715</v>
      </c>
      <c r="D706" s="88" t="s">
        <v>1422</v>
      </c>
      <c r="E706" s="13" t="s">
        <v>627</v>
      </c>
    </row>
    <row r="707" spans="3:5" ht="15" customHeight="1" x14ac:dyDescent="0.25">
      <c r="C707" s="88" t="s">
        <v>716</v>
      </c>
      <c r="D707" s="88" t="s">
        <v>1419</v>
      </c>
      <c r="E707" s="13" t="s">
        <v>627</v>
      </c>
    </row>
    <row r="708" spans="3:5" ht="15" customHeight="1" x14ac:dyDescent="0.25">
      <c r="C708" s="88" t="s">
        <v>717</v>
      </c>
      <c r="D708" s="88" t="s">
        <v>1426</v>
      </c>
      <c r="E708" s="13" t="s">
        <v>627</v>
      </c>
    </row>
    <row r="709" spans="3:5" ht="15" customHeight="1" x14ac:dyDescent="0.25">
      <c r="C709" s="88" t="s">
        <v>718</v>
      </c>
      <c r="D709" s="88" t="s">
        <v>1422</v>
      </c>
      <c r="E709" s="13" t="s">
        <v>627</v>
      </c>
    </row>
    <row r="710" spans="3:5" ht="15" customHeight="1" x14ac:dyDescent="0.25">
      <c r="C710" s="88" t="s">
        <v>719</v>
      </c>
      <c r="D710" s="88" t="s">
        <v>1422</v>
      </c>
      <c r="E710" s="13" t="s">
        <v>627</v>
      </c>
    </row>
    <row r="711" spans="3:5" ht="15" customHeight="1" x14ac:dyDescent="0.25">
      <c r="C711" s="88" t="s">
        <v>720</v>
      </c>
      <c r="D711" s="88" t="s">
        <v>1419</v>
      </c>
      <c r="E711" s="13" t="s">
        <v>627</v>
      </c>
    </row>
    <row r="712" spans="3:5" ht="15" customHeight="1" x14ac:dyDescent="0.25">
      <c r="C712" s="88" t="s">
        <v>721</v>
      </c>
      <c r="D712" s="88" t="s">
        <v>1525</v>
      </c>
      <c r="E712" s="13" t="s">
        <v>627</v>
      </c>
    </row>
    <row r="713" spans="3:5" ht="15" customHeight="1" x14ac:dyDescent="0.25">
      <c r="C713" s="88" t="s">
        <v>721</v>
      </c>
      <c r="D713" s="88" t="s">
        <v>1420</v>
      </c>
      <c r="E713" s="13" t="s">
        <v>627</v>
      </c>
    </row>
    <row r="714" spans="3:5" ht="15" customHeight="1" x14ac:dyDescent="0.25">
      <c r="C714" s="88" t="s">
        <v>722</v>
      </c>
      <c r="D714" s="88" t="s">
        <v>1430</v>
      </c>
      <c r="E714" s="13" t="s">
        <v>627</v>
      </c>
    </row>
    <row r="715" spans="3:5" ht="15" customHeight="1" x14ac:dyDescent="0.25">
      <c r="C715" s="88" t="s">
        <v>723</v>
      </c>
      <c r="D715" s="88" t="s">
        <v>1426</v>
      </c>
      <c r="E715" s="13" t="s">
        <v>627</v>
      </c>
    </row>
    <row r="716" spans="3:5" ht="15" customHeight="1" x14ac:dyDescent="0.25">
      <c r="C716" s="88" t="s">
        <v>724</v>
      </c>
      <c r="D716" s="88" t="s">
        <v>1431</v>
      </c>
      <c r="E716" s="13" t="s">
        <v>627</v>
      </c>
    </row>
    <row r="717" spans="3:5" ht="15" customHeight="1" x14ac:dyDescent="0.25">
      <c r="C717" s="88" t="s">
        <v>725</v>
      </c>
      <c r="D717" s="88" t="s">
        <v>1418</v>
      </c>
      <c r="E717" s="13" t="s">
        <v>627</v>
      </c>
    </row>
    <row r="718" spans="3:5" ht="15" customHeight="1" x14ac:dyDescent="0.25">
      <c r="C718" s="88" t="s">
        <v>726</v>
      </c>
      <c r="D718" s="88" t="s">
        <v>1428</v>
      </c>
      <c r="E718" s="13" t="s">
        <v>627</v>
      </c>
    </row>
    <row r="719" spans="3:5" ht="15" customHeight="1" x14ac:dyDescent="0.25">
      <c r="C719" s="88" t="s">
        <v>727</v>
      </c>
      <c r="D719" s="88" t="s">
        <v>1430</v>
      </c>
      <c r="E719" s="13" t="s">
        <v>627</v>
      </c>
    </row>
    <row r="720" spans="3:5" ht="15" customHeight="1" x14ac:dyDescent="0.25">
      <c r="C720" s="88" t="s">
        <v>728</v>
      </c>
      <c r="D720" s="88" t="s">
        <v>1418</v>
      </c>
      <c r="E720" s="13" t="s">
        <v>627</v>
      </c>
    </row>
    <row r="721" spans="3:5" ht="15" customHeight="1" x14ac:dyDescent="0.25">
      <c r="C721" s="88" t="s">
        <v>729</v>
      </c>
      <c r="D721" s="88" t="s">
        <v>1419</v>
      </c>
      <c r="E721" s="13" t="s">
        <v>627</v>
      </c>
    </row>
    <row r="722" spans="3:5" ht="15" customHeight="1" x14ac:dyDescent="0.25">
      <c r="C722" s="88" t="s">
        <v>730</v>
      </c>
      <c r="D722" s="88" t="s">
        <v>1426</v>
      </c>
      <c r="E722" s="13" t="s">
        <v>627</v>
      </c>
    </row>
    <row r="723" spans="3:5" ht="15" customHeight="1" x14ac:dyDescent="0.25">
      <c r="C723" s="88" t="s">
        <v>731</v>
      </c>
      <c r="D723" s="88" t="s">
        <v>1419</v>
      </c>
      <c r="E723" s="13" t="s">
        <v>627</v>
      </c>
    </row>
    <row r="724" spans="3:5" ht="15" customHeight="1" x14ac:dyDescent="0.25">
      <c r="C724" s="88" t="s">
        <v>732</v>
      </c>
      <c r="D724" s="88" t="s">
        <v>1419</v>
      </c>
      <c r="E724" s="13" t="s">
        <v>627</v>
      </c>
    </row>
    <row r="725" spans="3:5" ht="15" customHeight="1" x14ac:dyDescent="0.25">
      <c r="C725" s="88" t="s">
        <v>733</v>
      </c>
      <c r="D725" s="88" t="s">
        <v>1418</v>
      </c>
      <c r="E725" s="13" t="s">
        <v>627</v>
      </c>
    </row>
    <row r="726" spans="3:5" ht="15" customHeight="1" x14ac:dyDescent="0.25">
      <c r="C726" s="88" t="s">
        <v>734</v>
      </c>
      <c r="D726" s="88" t="s">
        <v>1418</v>
      </c>
      <c r="E726" s="13" t="s">
        <v>627</v>
      </c>
    </row>
    <row r="727" spans="3:5" ht="15" customHeight="1" x14ac:dyDescent="0.25">
      <c r="C727" s="88" t="s">
        <v>735</v>
      </c>
      <c r="D727" s="88" t="s">
        <v>1418</v>
      </c>
      <c r="E727" s="13" t="s">
        <v>627</v>
      </c>
    </row>
    <row r="728" spans="3:5" ht="15" customHeight="1" x14ac:dyDescent="0.25">
      <c r="C728" s="88" t="s">
        <v>736</v>
      </c>
      <c r="D728" s="88" t="s">
        <v>1427</v>
      </c>
      <c r="E728" s="13" t="s">
        <v>627</v>
      </c>
    </row>
    <row r="729" spans="3:5" ht="15" customHeight="1" x14ac:dyDescent="0.25">
      <c r="C729" s="88" t="s">
        <v>737</v>
      </c>
      <c r="D729" s="88" t="s">
        <v>1431</v>
      </c>
      <c r="E729" s="13" t="s">
        <v>627</v>
      </c>
    </row>
    <row r="730" spans="3:5" ht="15" customHeight="1" x14ac:dyDescent="0.25">
      <c r="C730" s="88" t="s">
        <v>738</v>
      </c>
      <c r="D730" s="88" t="s">
        <v>1425</v>
      </c>
      <c r="E730" s="13" t="s">
        <v>627</v>
      </c>
    </row>
    <row r="731" spans="3:5" ht="15" customHeight="1" x14ac:dyDescent="0.25">
      <c r="C731" s="88" t="s">
        <v>739</v>
      </c>
      <c r="D731" s="88" t="s">
        <v>1422</v>
      </c>
      <c r="E731" s="13" t="s">
        <v>627</v>
      </c>
    </row>
    <row r="732" spans="3:5" ht="15" customHeight="1" x14ac:dyDescent="0.25">
      <c r="C732" s="88" t="s">
        <v>740</v>
      </c>
      <c r="D732" s="88" t="s">
        <v>1418</v>
      </c>
      <c r="E732" s="13" t="s">
        <v>627</v>
      </c>
    </row>
    <row r="733" spans="3:5" ht="15" customHeight="1" x14ac:dyDescent="0.25">
      <c r="C733" s="88" t="s">
        <v>741</v>
      </c>
      <c r="D733" s="88" t="s">
        <v>1428</v>
      </c>
      <c r="E733" s="13" t="s">
        <v>627</v>
      </c>
    </row>
    <row r="734" spans="3:5" ht="15" customHeight="1" x14ac:dyDescent="0.25">
      <c r="C734" s="88" t="s">
        <v>742</v>
      </c>
      <c r="D734" s="88" t="s">
        <v>1426</v>
      </c>
      <c r="E734" s="13" t="s">
        <v>627</v>
      </c>
    </row>
    <row r="735" spans="3:5" ht="15" customHeight="1" x14ac:dyDescent="0.25">
      <c r="C735" s="88" t="s">
        <v>743</v>
      </c>
      <c r="D735" s="88" t="s">
        <v>1419</v>
      </c>
      <c r="E735" s="13" t="s">
        <v>627</v>
      </c>
    </row>
    <row r="736" spans="3:5" ht="15" customHeight="1" x14ac:dyDescent="0.25">
      <c r="C736" s="88" t="s">
        <v>744</v>
      </c>
      <c r="D736" s="88" t="s">
        <v>1430</v>
      </c>
      <c r="E736" s="13" t="s">
        <v>627</v>
      </c>
    </row>
    <row r="737" spans="3:5" ht="15" customHeight="1" x14ac:dyDescent="0.25">
      <c r="C737" s="88" t="s">
        <v>745</v>
      </c>
      <c r="D737" s="88" t="s">
        <v>1427</v>
      </c>
      <c r="E737" s="13" t="s">
        <v>627</v>
      </c>
    </row>
    <row r="738" spans="3:5" ht="15" customHeight="1" x14ac:dyDescent="0.25">
      <c r="C738" s="88" t="s">
        <v>746</v>
      </c>
      <c r="D738" s="88" t="s">
        <v>1418</v>
      </c>
      <c r="E738" s="13" t="s">
        <v>627</v>
      </c>
    </row>
    <row r="739" spans="3:5" ht="15" customHeight="1" x14ac:dyDescent="0.25">
      <c r="C739" s="88" t="s">
        <v>747</v>
      </c>
      <c r="D739" s="88" t="s">
        <v>1428</v>
      </c>
      <c r="E739" s="13" t="s">
        <v>627</v>
      </c>
    </row>
    <row r="740" spans="3:5" ht="15" customHeight="1" x14ac:dyDescent="0.25">
      <c r="C740" s="88" t="s">
        <v>748</v>
      </c>
      <c r="D740" s="88" t="s">
        <v>1419</v>
      </c>
      <c r="E740" s="13" t="s">
        <v>627</v>
      </c>
    </row>
    <row r="741" spans="3:5" ht="15" customHeight="1" x14ac:dyDescent="0.25">
      <c r="C741" s="88" t="s">
        <v>749</v>
      </c>
      <c r="D741" s="88" t="s">
        <v>1525</v>
      </c>
      <c r="E741" s="13" t="s">
        <v>627</v>
      </c>
    </row>
    <row r="742" spans="3:5" ht="15" customHeight="1" x14ac:dyDescent="0.25">
      <c r="C742" s="88" t="s">
        <v>750</v>
      </c>
      <c r="D742" s="88" t="s">
        <v>1422</v>
      </c>
      <c r="E742" s="13" t="s">
        <v>627</v>
      </c>
    </row>
    <row r="743" spans="3:5" ht="15" customHeight="1" x14ac:dyDescent="0.25">
      <c r="C743" s="88" t="s">
        <v>751</v>
      </c>
      <c r="D743" s="88" t="s">
        <v>1418</v>
      </c>
      <c r="E743" s="13" t="s">
        <v>627</v>
      </c>
    </row>
    <row r="744" spans="3:5" ht="15" customHeight="1" x14ac:dyDescent="0.25">
      <c r="C744" s="88" t="s">
        <v>752</v>
      </c>
      <c r="D744" s="88" t="s">
        <v>1427</v>
      </c>
      <c r="E744" s="13" t="s">
        <v>627</v>
      </c>
    </row>
    <row r="745" spans="3:5" ht="15" customHeight="1" x14ac:dyDescent="0.25">
      <c r="C745" s="88" t="s">
        <v>753</v>
      </c>
      <c r="D745" s="88" t="s">
        <v>1418</v>
      </c>
      <c r="E745" s="13" t="s">
        <v>627</v>
      </c>
    </row>
    <row r="746" spans="3:5" ht="15" customHeight="1" x14ac:dyDescent="0.25">
      <c r="C746" s="88" t="s">
        <v>754</v>
      </c>
      <c r="D746" s="88" t="s">
        <v>1426</v>
      </c>
      <c r="E746" s="13" t="s">
        <v>627</v>
      </c>
    </row>
    <row r="747" spans="3:5" ht="15" customHeight="1" x14ac:dyDescent="0.25">
      <c r="C747" s="88" t="s">
        <v>755</v>
      </c>
      <c r="D747" s="88" t="s">
        <v>1422</v>
      </c>
      <c r="E747" s="13" t="s">
        <v>627</v>
      </c>
    </row>
    <row r="748" spans="3:5" ht="15" customHeight="1" x14ac:dyDescent="0.25">
      <c r="C748" s="88" t="s">
        <v>756</v>
      </c>
      <c r="D748" s="88" t="s">
        <v>1422</v>
      </c>
      <c r="E748" s="13" t="s">
        <v>627</v>
      </c>
    </row>
    <row r="749" spans="3:5" ht="15" customHeight="1" x14ac:dyDescent="0.25">
      <c r="C749" s="88" t="s">
        <v>757</v>
      </c>
      <c r="D749" s="88" t="s">
        <v>1428</v>
      </c>
      <c r="E749" s="13" t="s">
        <v>627</v>
      </c>
    </row>
    <row r="750" spans="3:5" ht="15" customHeight="1" x14ac:dyDescent="0.25">
      <c r="C750" s="88" t="s">
        <v>758</v>
      </c>
      <c r="D750" s="88" t="s">
        <v>1418</v>
      </c>
      <c r="E750" s="13" t="s">
        <v>627</v>
      </c>
    </row>
    <row r="751" spans="3:5" ht="15" customHeight="1" x14ac:dyDescent="0.25">
      <c r="C751" s="88" t="s">
        <v>759</v>
      </c>
      <c r="D751" s="88" t="s">
        <v>1424</v>
      </c>
      <c r="E751" s="13" t="s">
        <v>627</v>
      </c>
    </row>
    <row r="752" spans="3:5" ht="15" customHeight="1" x14ac:dyDescent="0.25">
      <c r="C752" s="88" t="s">
        <v>760</v>
      </c>
      <c r="D752" s="88" t="s">
        <v>1428</v>
      </c>
      <c r="E752" s="13" t="s">
        <v>627</v>
      </c>
    </row>
    <row r="753" spans="3:5" ht="15" customHeight="1" x14ac:dyDescent="0.25">
      <c r="C753" s="88" t="s">
        <v>761</v>
      </c>
      <c r="D753" s="88" t="s">
        <v>1419</v>
      </c>
      <c r="E753" s="13" t="s">
        <v>627</v>
      </c>
    </row>
    <row r="754" spans="3:5" ht="15" customHeight="1" x14ac:dyDescent="0.25">
      <c r="C754" s="88" t="s">
        <v>762</v>
      </c>
      <c r="D754" s="88" t="s">
        <v>1418</v>
      </c>
      <c r="E754" s="13" t="s">
        <v>627</v>
      </c>
    </row>
    <row r="755" spans="3:5" ht="15" customHeight="1" x14ac:dyDescent="0.25">
      <c r="C755" s="88" t="s">
        <v>763</v>
      </c>
      <c r="D755" s="88" t="s">
        <v>1428</v>
      </c>
      <c r="E755" s="13" t="s">
        <v>627</v>
      </c>
    </row>
    <row r="756" spans="3:5" ht="15" customHeight="1" x14ac:dyDescent="0.25">
      <c r="C756" s="88" t="s">
        <v>764</v>
      </c>
      <c r="D756" s="88" t="s">
        <v>1422</v>
      </c>
      <c r="E756" s="13" t="s">
        <v>627</v>
      </c>
    </row>
    <row r="757" spans="3:5" ht="15" customHeight="1" x14ac:dyDescent="0.25">
      <c r="C757" s="88" t="s">
        <v>764</v>
      </c>
      <c r="D757" s="88" t="s">
        <v>1419</v>
      </c>
      <c r="E757" s="13" t="s">
        <v>627</v>
      </c>
    </row>
    <row r="758" spans="3:5" ht="15" customHeight="1" x14ac:dyDescent="0.25">
      <c r="C758" s="88" t="s">
        <v>765</v>
      </c>
      <c r="D758" s="88" t="s">
        <v>1418</v>
      </c>
      <c r="E758" s="13" t="s">
        <v>627</v>
      </c>
    </row>
    <row r="759" spans="3:5" ht="15" customHeight="1" x14ac:dyDescent="0.25">
      <c r="C759" s="88" t="s">
        <v>766</v>
      </c>
      <c r="D759" s="88" t="s">
        <v>1419</v>
      </c>
      <c r="E759" s="13" t="s">
        <v>627</v>
      </c>
    </row>
    <row r="760" spans="3:5" ht="15" customHeight="1" x14ac:dyDescent="0.25">
      <c r="C760" s="88" t="s">
        <v>767</v>
      </c>
      <c r="D760" s="88" t="s">
        <v>1427</v>
      </c>
      <c r="E760" s="13" t="s">
        <v>627</v>
      </c>
    </row>
    <row r="761" spans="3:5" ht="15" customHeight="1" x14ac:dyDescent="0.25">
      <c r="C761" s="88" t="s">
        <v>768</v>
      </c>
      <c r="D761" s="88" t="s">
        <v>1422</v>
      </c>
      <c r="E761" s="13" t="s">
        <v>627</v>
      </c>
    </row>
    <row r="762" spans="3:5" ht="15" customHeight="1" x14ac:dyDescent="0.25">
      <c r="C762" s="88" t="s">
        <v>768</v>
      </c>
      <c r="D762" s="88" t="s">
        <v>1418</v>
      </c>
      <c r="E762" s="13" t="s">
        <v>627</v>
      </c>
    </row>
    <row r="763" spans="3:5" ht="15" customHeight="1" x14ac:dyDescent="0.25">
      <c r="C763" s="88" t="s">
        <v>769</v>
      </c>
      <c r="D763" s="88" t="s">
        <v>1419</v>
      </c>
      <c r="E763" s="13" t="s">
        <v>627</v>
      </c>
    </row>
    <row r="764" spans="3:5" ht="15" customHeight="1" x14ac:dyDescent="0.25">
      <c r="C764" s="88" t="s">
        <v>770</v>
      </c>
      <c r="D764" s="88" t="s">
        <v>1428</v>
      </c>
      <c r="E764" s="13" t="s">
        <v>627</v>
      </c>
    </row>
    <row r="765" spans="3:5" ht="15" customHeight="1" x14ac:dyDescent="0.25">
      <c r="C765" s="88" t="s">
        <v>771</v>
      </c>
      <c r="D765" s="88" t="s">
        <v>1419</v>
      </c>
      <c r="E765" s="13" t="s">
        <v>627</v>
      </c>
    </row>
    <row r="766" spans="3:5" ht="15" customHeight="1" x14ac:dyDescent="0.25">
      <c r="C766" s="88" t="s">
        <v>772</v>
      </c>
      <c r="D766" s="88" t="s">
        <v>1418</v>
      </c>
      <c r="E766" s="13" t="s">
        <v>627</v>
      </c>
    </row>
    <row r="767" spans="3:5" ht="15" customHeight="1" x14ac:dyDescent="0.25">
      <c r="C767" s="88" t="s">
        <v>773</v>
      </c>
      <c r="D767" s="88" t="s">
        <v>1525</v>
      </c>
      <c r="E767" s="13" t="s">
        <v>627</v>
      </c>
    </row>
    <row r="768" spans="3:5" ht="15" customHeight="1" x14ac:dyDescent="0.25">
      <c r="C768" s="88" t="s">
        <v>774</v>
      </c>
      <c r="D768" s="88" t="s">
        <v>1422</v>
      </c>
      <c r="E768" s="13" t="s">
        <v>627</v>
      </c>
    </row>
    <row r="769" spans="3:5" ht="15" customHeight="1" x14ac:dyDescent="0.25">
      <c r="C769" s="88" t="s">
        <v>775</v>
      </c>
      <c r="D769" s="88" t="s">
        <v>1426</v>
      </c>
      <c r="E769" s="13" t="s">
        <v>627</v>
      </c>
    </row>
    <row r="770" spans="3:5" ht="15" customHeight="1" x14ac:dyDescent="0.25">
      <c r="C770" s="88" t="s">
        <v>776</v>
      </c>
      <c r="D770" s="88" t="s">
        <v>1418</v>
      </c>
      <c r="E770" s="13" t="s">
        <v>627</v>
      </c>
    </row>
    <row r="771" spans="3:5" ht="15" customHeight="1" x14ac:dyDescent="0.25">
      <c r="C771" s="88" t="s">
        <v>777</v>
      </c>
      <c r="D771" s="88" t="s">
        <v>1428</v>
      </c>
      <c r="E771" s="13" t="s">
        <v>627</v>
      </c>
    </row>
    <row r="772" spans="3:5" ht="15" customHeight="1" x14ac:dyDescent="0.25">
      <c r="C772" s="88" t="s">
        <v>778</v>
      </c>
      <c r="D772" s="88" t="s">
        <v>1418</v>
      </c>
      <c r="E772" s="13" t="s">
        <v>627</v>
      </c>
    </row>
    <row r="773" spans="3:5" ht="15" customHeight="1" x14ac:dyDescent="0.25">
      <c r="C773" s="88" t="s">
        <v>779</v>
      </c>
      <c r="D773" s="88" t="s">
        <v>1425</v>
      </c>
      <c r="E773" s="13" t="s">
        <v>627</v>
      </c>
    </row>
    <row r="774" spans="3:5" ht="15" customHeight="1" x14ac:dyDescent="0.25">
      <c r="C774" s="88" t="s">
        <v>780</v>
      </c>
      <c r="D774" s="88" t="s">
        <v>1422</v>
      </c>
      <c r="E774" s="13" t="s">
        <v>627</v>
      </c>
    </row>
    <row r="775" spans="3:5" ht="15" customHeight="1" x14ac:dyDescent="0.25">
      <c r="C775" s="88" t="s">
        <v>780</v>
      </c>
      <c r="D775" s="88" t="s">
        <v>1428</v>
      </c>
      <c r="E775" s="13" t="s">
        <v>627</v>
      </c>
    </row>
    <row r="776" spans="3:5" ht="15" customHeight="1" x14ac:dyDescent="0.25">
      <c r="C776" s="88" t="s">
        <v>781</v>
      </c>
      <c r="D776" s="88" t="s">
        <v>1424</v>
      </c>
      <c r="E776" s="13" t="s">
        <v>627</v>
      </c>
    </row>
    <row r="777" spans="3:5" ht="15" customHeight="1" x14ac:dyDescent="0.25">
      <c r="C777" s="88" t="s">
        <v>782</v>
      </c>
      <c r="D777" s="88" t="s">
        <v>1419</v>
      </c>
      <c r="E777" s="13" t="s">
        <v>627</v>
      </c>
    </row>
    <row r="778" spans="3:5" ht="15" customHeight="1" x14ac:dyDescent="0.25">
      <c r="C778" s="88" t="s">
        <v>783</v>
      </c>
      <c r="D778" s="88" t="s">
        <v>1424</v>
      </c>
      <c r="E778" s="13" t="s">
        <v>627</v>
      </c>
    </row>
    <row r="779" spans="3:5" ht="15" customHeight="1" x14ac:dyDescent="0.25">
      <c r="C779" s="88" t="s">
        <v>784</v>
      </c>
      <c r="D779" s="88" t="s">
        <v>1422</v>
      </c>
      <c r="E779" s="13" t="s">
        <v>627</v>
      </c>
    </row>
    <row r="780" spans="3:5" ht="15" customHeight="1" x14ac:dyDescent="0.25">
      <c r="C780" s="88" t="s">
        <v>785</v>
      </c>
      <c r="D780" s="88" t="s">
        <v>1418</v>
      </c>
      <c r="E780" s="13" t="s">
        <v>627</v>
      </c>
    </row>
    <row r="781" spans="3:5" ht="15" customHeight="1" x14ac:dyDescent="0.25">
      <c r="C781" s="88" t="s">
        <v>786</v>
      </c>
      <c r="D781" s="88" t="s">
        <v>1431</v>
      </c>
      <c r="E781" s="13" t="s">
        <v>627</v>
      </c>
    </row>
    <row r="782" spans="3:5" ht="15" customHeight="1" x14ac:dyDescent="0.25">
      <c r="C782" s="88" t="s">
        <v>787</v>
      </c>
      <c r="D782" s="88" t="s">
        <v>1430</v>
      </c>
      <c r="E782" s="13" t="s">
        <v>627</v>
      </c>
    </row>
    <row r="783" spans="3:5" ht="15" customHeight="1" x14ac:dyDescent="0.25">
      <c r="C783" s="88" t="s">
        <v>788</v>
      </c>
      <c r="D783" s="88" t="s">
        <v>1429</v>
      </c>
      <c r="E783" s="13" t="s">
        <v>627</v>
      </c>
    </row>
    <row r="784" spans="3:5" ht="15" customHeight="1" x14ac:dyDescent="0.25">
      <c r="C784" s="88" t="s">
        <v>789</v>
      </c>
      <c r="D784" s="88" t="s">
        <v>1431</v>
      </c>
      <c r="E784" s="13" t="s">
        <v>627</v>
      </c>
    </row>
    <row r="785" spans="3:5" ht="15" customHeight="1" x14ac:dyDescent="0.25">
      <c r="C785" s="88" t="s">
        <v>790</v>
      </c>
      <c r="D785" s="88" t="s">
        <v>1426</v>
      </c>
      <c r="E785" s="13" t="s">
        <v>627</v>
      </c>
    </row>
    <row r="786" spans="3:5" ht="15" customHeight="1" x14ac:dyDescent="0.25">
      <c r="C786" s="88" t="s">
        <v>791</v>
      </c>
      <c r="D786" s="88" t="s">
        <v>1418</v>
      </c>
      <c r="E786" s="13" t="s">
        <v>627</v>
      </c>
    </row>
    <row r="787" spans="3:5" ht="15" customHeight="1" x14ac:dyDescent="0.25">
      <c r="C787" s="88" t="s">
        <v>792</v>
      </c>
      <c r="D787" s="88" t="s">
        <v>1424</v>
      </c>
      <c r="E787" s="13" t="s">
        <v>627</v>
      </c>
    </row>
    <row r="788" spans="3:5" ht="15" customHeight="1" x14ac:dyDescent="0.25">
      <c r="C788" s="88" t="s">
        <v>793</v>
      </c>
      <c r="D788" s="88" t="s">
        <v>1526</v>
      </c>
      <c r="E788" s="13" t="s">
        <v>627</v>
      </c>
    </row>
    <row r="789" spans="3:5" ht="15" customHeight="1" x14ac:dyDescent="0.25">
      <c r="C789" s="88" t="s">
        <v>794</v>
      </c>
      <c r="D789" s="88" t="s">
        <v>1418</v>
      </c>
      <c r="E789" s="13" t="s">
        <v>627</v>
      </c>
    </row>
    <row r="790" spans="3:5" ht="15" customHeight="1" x14ac:dyDescent="0.25">
      <c r="C790" s="88" t="s">
        <v>795</v>
      </c>
      <c r="D790" s="88" t="s">
        <v>1424</v>
      </c>
      <c r="E790" s="13" t="s">
        <v>627</v>
      </c>
    </row>
    <row r="791" spans="3:5" ht="15" customHeight="1" x14ac:dyDescent="0.25">
      <c r="C791" s="88" t="s">
        <v>796</v>
      </c>
      <c r="D791" s="88" t="s">
        <v>1424</v>
      </c>
      <c r="E791" s="13" t="s">
        <v>627</v>
      </c>
    </row>
    <row r="792" spans="3:5" ht="15" customHeight="1" x14ac:dyDescent="0.25">
      <c r="C792" s="88" t="s">
        <v>797</v>
      </c>
      <c r="D792" s="88" t="s">
        <v>1419</v>
      </c>
      <c r="E792" s="13" t="s">
        <v>627</v>
      </c>
    </row>
    <row r="793" spans="3:5" ht="15" customHeight="1" x14ac:dyDescent="0.25">
      <c r="C793" s="88" t="s">
        <v>798</v>
      </c>
      <c r="D793" s="88" t="s">
        <v>1419</v>
      </c>
      <c r="E793" s="13" t="s">
        <v>627</v>
      </c>
    </row>
    <row r="794" spans="3:5" ht="15" customHeight="1" x14ac:dyDescent="0.25">
      <c r="C794" s="88" t="s">
        <v>799</v>
      </c>
      <c r="D794" s="88" t="s">
        <v>1418</v>
      </c>
      <c r="E794" s="13" t="s">
        <v>627</v>
      </c>
    </row>
    <row r="795" spans="3:5" ht="15" customHeight="1" x14ac:dyDescent="0.25">
      <c r="C795" s="88" t="s">
        <v>800</v>
      </c>
      <c r="D795" s="88" t="s">
        <v>1428</v>
      </c>
      <c r="E795" s="13" t="s">
        <v>627</v>
      </c>
    </row>
    <row r="796" spans="3:5" ht="15" customHeight="1" x14ac:dyDescent="0.25">
      <c r="C796" s="88" t="s">
        <v>801</v>
      </c>
      <c r="D796" s="88" t="s">
        <v>1418</v>
      </c>
      <c r="E796" s="13" t="s">
        <v>627</v>
      </c>
    </row>
    <row r="797" spans="3:5" ht="15" customHeight="1" x14ac:dyDescent="0.25">
      <c r="C797" s="88" t="s">
        <v>802</v>
      </c>
      <c r="D797" s="88" t="s">
        <v>1430</v>
      </c>
      <c r="E797" s="13" t="s">
        <v>627</v>
      </c>
    </row>
    <row r="798" spans="3:5" ht="15" customHeight="1" x14ac:dyDescent="0.25">
      <c r="C798" s="88" t="s">
        <v>803</v>
      </c>
      <c r="D798" s="88" t="s">
        <v>1427</v>
      </c>
      <c r="E798" s="13" t="s">
        <v>627</v>
      </c>
    </row>
    <row r="799" spans="3:5" ht="15" customHeight="1" x14ac:dyDescent="0.25">
      <c r="C799" s="88" t="s">
        <v>804</v>
      </c>
      <c r="D799" s="88" t="s">
        <v>1418</v>
      </c>
      <c r="E799" s="13" t="s">
        <v>627</v>
      </c>
    </row>
    <row r="800" spans="3:5" ht="15" customHeight="1" x14ac:dyDescent="0.25">
      <c r="C800" s="88" t="s">
        <v>805</v>
      </c>
      <c r="D800" s="88" t="s">
        <v>1426</v>
      </c>
      <c r="E800" s="13" t="s">
        <v>627</v>
      </c>
    </row>
    <row r="801" spans="3:5" ht="15" customHeight="1" x14ac:dyDescent="0.25">
      <c r="C801" s="88" t="s">
        <v>806</v>
      </c>
      <c r="D801" s="88" t="s">
        <v>1430</v>
      </c>
      <c r="E801" s="13" t="s">
        <v>627</v>
      </c>
    </row>
    <row r="802" spans="3:5" ht="15" customHeight="1" x14ac:dyDescent="0.25">
      <c r="C802" s="88" t="s">
        <v>807</v>
      </c>
      <c r="D802" s="88" t="s">
        <v>1427</v>
      </c>
      <c r="E802" s="13" t="s">
        <v>627</v>
      </c>
    </row>
    <row r="803" spans="3:5" ht="15" customHeight="1" x14ac:dyDescent="0.25">
      <c r="C803" s="88" t="s">
        <v>808</v>
      </c>
      <c r="D803" s="88" t="s">
        <v>1426</v>
      </c>
      <c r="E803" s="13" t="s">
        <v>627</v>
      </c>
    </row>
    <row r="804" spans="3:5" ht="15" customHeight="1" x14ac:dyDescent="0.25">
      <c r="C804" s="88" t="s">
        <v>809</v>
      </c>
      <c r="D804" s="88" t="s">
        <v>1426</v>
      </c>
      <c r="E804" s="13" t="s">
        <v>627</v>
      </c>
    </row>
    <row r="805" spans="3:5" ht="15" customHeight="1" x14ac:dyDescent="0.25">
      <c r="C805" s="88" t="s">
        <v>810</v>
      </c>
      <c r="D805" s="88" t="s">
        <v>1418</v>
      </c>
      <c r="E805" s="13" t="s">
        <v>627</v>
      </c>
    </row>
    <row r="806" spans="3:5" ht="15" customHeight="1" x14ac:dyDescent="0.25">
      <c r="C806" s="88" t="s">
        <v>811</v>
      </c>
      <c r="D806" s="88" t="s">
        <v>1430</v>
      </c>
      <c r="E806" s="13" t="s">
        <v>627</v>
      </c>
    </row>
    <row r="807" spans="3:5" ht="15" customHeight="1" x14ac:dyDescent="0.25">
      <c r="C807" s="88" t="s">
        <v>812</v>
      </c>
      <c r="D807" s="88" t="s">
        <v>1419</v>
      </c>
      <c r="E807" s="13" t="s">
        <v>627</v>
      </c>
    </row>
    <row r="808" spans="3:5" ht="15" customHeight="1" x14ac:dyDescent="0.25">
      <c r="C808" s="88" t="s">
        <v>813</v>
      </c>
      <c r="D808" s="88" t="s">
        <v>1418</v>
      </c>
      <c r="E808" s="13" t="s">
        <v>627</v>
      </c>
    </row>
    <row r="809" spans="3:5" ht="15" customHeight="1" x14ac:dyDescent="0.25">
      <c r="C809" s="88" t="s">
        <v>814</v>
      </c>
      <c r="D809" s="88" t="s">
        <v>1419</v>
      </c>
      <c r="E809" s="13" t="s">
        <v>627</v>
      </c>
    </row>
    <row r="810" spans="3:5" ht="15" customHeight="1" x14ac:dyDescent="0.25">
      <c r="C810" s="88" t="s">
        <v>815</v>
      </c>
      <c r="D810" s="88" t="s">
        <v>1427</v>
      </c>
      <c r="E810" s="13" t="s">
        <v>627</v>
      </c>
    </row>
    <row r="811" spans="3:5" ht="15" customHeight="1" x14ac:dyDescent="0.25">
      <c r="C811" s="88" t="s">
        <v>816</v>
      </c>
      <c r="D811" s="88" t="s">
        <v>1419</v>
      </c>
      <c r="E811" s="13" t="s">
        <v>627</v>
      </c>
    </row>
    <row r="812" spans="3:5" ht="15" customHeight="1" x14ac:dyDescent="0.25">
      <c r="C812" s="88" t="s">
        <v>817</v>
      </c>
      <c r="D812" s="88" t="s">
        <v>1427</v>
      </c>
      <c r="E812" s="13" t="s">
        <v>627</v>
      </c>
    </row>
    <row r="813" spans="3:5" ht="15" customHeight="1" x14ac:dyDescent="0.25">
      <c r="C813" s="88" t="s">
        <v>818</v>
      </c>
      <c r="D813" s="88" t="s">
        <v>1525</v>
      </c>
      <c r="E813" s="13" t="s">
        <v>627</v>
      </c>
    </row>
    <row r="814" spans="3:5" ht="15" customHeight="1" x14ac:dyDescent="0.25">
      <c r="C814" s="88" t="s">
        <v>819</v>
      </c>
      <c r="D814" s="88" t="s">
        <v>1418</v>
      </c>
      <c r="E814" s="13" t="s">
        <v>627</v>
      </c>
    </row>
    <row r="815" spans="3:5" ht="15" customHeight="1" x14ac:dyDescent="0.25">
      <c r="C815" s="88" t="s">
        <v>820</v>
      </c>
      <c r="D815" s="88" t="s">
        <v>1425</v>
      </c>
      <c r="E815" s="13" t="s">
        <v>627</v>
      </c>
    </row>
    <row r="816" spans="3:5" ht="15" customHeight="1" x14ac:dyDescent="0.25">
      <c r="C816" s="88" t="s">
        <v>821</v>
      </c>
      <c r="D816" s="88" t="s">
        <v>1419</v>
      </c>
      <c r="E816" s="13" t="s">
        <v>627</v>
      </c>
    </row>
    <row r="817" spans="3:5" ht="15" customHeight="1" x14ac:dyDescent="0.25">
      <c r="C817" s="88" t="s">
        <v>822</v>
      </c>
      <c r="D817" s="88" t="s">
        <v>1431</v>
      </c>
      <c r="E817" s="13" t="s">
        <v>627</v>
      </c>
    </row>
    <row r="818" spans="3:5" ht="15" customHeight="1" x14ac:dyDescent="0.25">
      <c r="C818" s="88" t="s">
        <v>823</v>
      </c>
      <c r="D818" s="88" t="s">
        <v>1426</v>
      </c>
      <c r="E818" s="13" t="s">
        <v>627</v>
      </c>
    </row>
    <row r="819" spans="3:5" ht="15" customHeight="1" x14ac:dyDescent="0.25">
      <c r="C819" s="88" t="s">
        <v>824</v>
      </c>
      <c r="D819" s="88" t="s">
        <v>1428</v>
      </c>
      <c r="E819" s="13" t="s">
        <v>627</v>
      </c>
    </row>
    <row r="820" spans="3:5" ht="15" customHeight="1" x14ac:dyDescent="0.25">
      <c r="C820" s="88" t="s">
        <v>1533</v>
      </c>
      <c r="D820" s="88" t="s">
        <v>1525</v>
      </c>
      <c r="E820" s="13" t="s">
        <v>627</v>
      </c>
    </row>
    <row r="821" spans="3:5" ht="15" customHeight="1" x14ac:dyDescent="0.25">
      <c r="C821" s="88" t="s">
        <v>825</v>
      </c>
      <c r="D821" s="88" t="s">
        <v>1427</v>
      </c>
      <c r="E821" s="13" t="s">
        <v>627</v>
      </c>
    </row>
    <row r="822" spans="3:5" ht="15" customHeight="1" x14ac:dyDescent="0.25">
      <c r="C822" s="88" t="s">
        <v>826</v>
      </c>
      <c r="D822" s="88" t="s">
        <v>1428</v>
      </c>
      <c r="E822" s="13" t="s">
        <v>627</v>
      </c>
    </row>
    <row r="823" spans="3:5" ht="15" customHeight="1" x14ac:dyDescent="0.25">
      <c r="C823" s="88" t="s">
        <v>827</v>
      </c>
      <c r="D823" s="88" t="s">
        <v>1427</v>
      </c>
      <c r="E823" s="13" t="s">
        <v>627</v>
      </c>
    </row>
    <row r="824" spans="3:5" ht="15" customHeight="1" x14ac:dyDescent="0.25">
      <c r="C824" s="88" t="s">
        <v>828</v>
      </c>
      <c r="D824" s="88" t="s">
        <v>1419</v>
      </c>
      <c r="E824" s="13" t="s">
        <v>627</v>
      </c>
    </row>
    <row r="825" spans="3:5" ht="15" customHeight="1" x14ac:dyDescent="0.25">
      <c r="C825" s="88" t="s">
        <v>829</v>
      </c>
      <c r="D825" s="88" t="s">
        <v>1430</v>
      </c>
      <c r="E825" s="13" t="s">
        <v>627</v>
      </c>
    </row>
    <row r="826" spans="3:5" ht="15" customHeight="1" x14ac:dyDescent="0.25">
      <c r="C826" s="88" t="s">
        <v>830</v>
      </c>
      <c r="D826" s="88" t="s">
        <v>1422</v>
      </c>
      <c r="E826" s="13" t="s">
        <v>627</v>
      </c>
    </row>
    <row r="827" spans="3:5" ht="15" customHeight="1" x14ac:dyDescent="0.25">
      <c r="C827" s="88" t="s">
        <v>830</v>
      </c>
      <c r="D827" s="88" t="s">
        <v>1419</v>
      </c>
      <c r="E827" s="13" t="s">
        <v>627</v>
      </c>
    </row>
    <row r="828" spans="3:5" ht="15" customHeight="1" x14ac:dyDescent="0.25">
      <c r="C828" s="88" t="s">
        <v>831</v>
      </c>
      <c r="D828" s="88" t="s">
        <v>1422</v>
      </c>
      <c r="E828" s="13" t="s">
        <v>627</v>
      </c>
    </row>
    <row r="829" spans="3:5" ht="15" customHeight="1" x14ac:dyDescent="0.25">
      <c r="C829" s="88" t="s">
        <v>832</v>
      </c>
      <c r="D829" s="88" t="s">
        <v>1422</v>
      </c>
      <c r="E829" s="13" t="s">
        <v>627</v>
      </c>
    </row>
    <row r="830" spans="3:5" ht="15" customHeight="1" x14ac:dyDescent="0.25">
      <c r="C830" s="88" t="s">
        <v>833</v>
      </c>
      <c r="D830" s="88" t="s">
        <v>1422</v>
      </c>
      <c r="E830" s="13" t="s">
        <v>627</v>
      </c>
    </row>
    <row r="831" spans="3:5" ht="15" customHeight="1" x14ac:dyDescent="0.25">
      <c r="C831" s="88" t="s">
        <v>833</v>
      </c>
      <c r="D831" s="88" t="s">
        <v>1427</v>
      </c>
      <c r="E831" s="13" t="s">
        <v>627</v>
      </c>
    </row>
    <row r="832" spans="3:5" ht="15" customHeight="1" x14ac:dyDescent="0.25">
      <c r="C832" s="88" t="s">
        <v>834</v>
      </c>
      <c r="D832" s="88" t="s">
        <v>1431</v>
      </c>
      <c r="E832" s="13" t="s">
        <v>627</v>
      </c>
    </row>
    <row r="833" spans="3:5" ht="15" customHeight="1" x14ac:dyDescent="0.25">
      <c r="C833" s="88" t="s">
        <v>835</v>
      </c>
      <c r="D833" s="88" t="s">
        <v>1428</v>
      </c>
      <c r="E833" s="13" t="s">
        <v>627</v>
      </c>
    </row>
    <row r="834" spans="3:5" ht="15" customHeight="1" x14ac:dyDescent="0.25">
      <c r="C834" s="88" t="s">
        <v>836</v>
      </c>
      <c r="D834" s="88" t="s">
        <v>1425</v>
      </c>
      <c r="E834" s="13" t="s">
        <v>627</v>
      </c>
    </row>
    <row r="835" spans="3:5" ht="15" customHeight="1" x14ac:dyDescent="0.25">
      <c r="C835" s="88" t="s">
        <v>837</v>
      </c>
      <c r="D835" s="88" t="s">
        <v>1425</v>
      </c>
      <c r="E835" s="13" t="s">
        <v>627</v>
      </c>
    </row>
    <row r="836" spans="3:5" ht="15" customHeight="1" x14ac:dyDescent="0.25">
      <c r="C836" s="88" t="s">
        <v>838</v>
      </c>
      <c r="D836" s="88" t="s">
        <v>1525</v>
      </c>
      <c r="E836" s="13" t="s">
        <v>627</v>
      </c>
    </row>
    <row r="837" spans="3:5" ht="15" customHeight="1" x14ac:dyDescent="0.25">
      <c r="C837" s="88" t="s">
        <v>839</v>
      </c>
      <c r="D837" s="88" t="s">
        <v>1418</v>
      </c>
      <c r="E837" s="13" t="s">
        <v>627</v>
      </c>
    </row>
    <row r="838" spans="3:5" ht="15" customHeight="1" x14ac:dyDescent="0.25">
      <c r="C838" s="88" t="s">
        <v>840</v>
      </c>
      <c r="D838" s="88" t="s">
        <v>1427</v>
      </c>
      <c r="E838" s="13" t="s">
        <v>627</v>
      </c>
    </row>
    <row r="839" spans="3:5" ht="15" customHeight="1" x14ac:dyDescent="0.25">
      <c r="C839" s="88" t="s">
        <v>841</v>
      </c>
      <c r="D839" s="88" t="s">
        <v>1422</v>
      </c>
      <c r="E839" s="13" t="s">
        <v>627</v>
      </c>
    </row>
    <row r="840" spans="3:5" ht="15" customHeight="1" x14ac:dyDescent="0.25">
      <c r="C840" s="88" t="s">
        <v>842</v>
      </c>
      <c r="D840" s="88" t="s">
        <v>1425</v>
      </c>
      <c r="E840" s="13" t="s">
        <v>627</v>
      </c>
    </row>
    <row r="841" spans="3:5" ht="15" customHeight="1" x14ac:dyDescent="0.25">
      <c r="C841" s="88" t="s">
        <v>843</v>
      </c>
      <c r="D841" s="88" t="s">
        <v>1419</v>
      </c>
      <c r="E841" s="13" t="s">
        <v>627</v>
      </c>
    </row>
    <row r="842" spans="3:5" ht="15" customHeight="1" x14ac:dyDescent="0.25">
      <c r="C842" s="88" t="s">
        <v>844</v>
      </c>
      <c r="D842" s="88" t="s">
        <v>1422</v>
      </c>
      <c r="E842" s="13" t="s">
        <v>627</v>
      </c>
    </row>
    <row r="843" spans="3:5" ht="15" customHeight="1" x14ac:dyDescent="0.25">
      <c r="C843" s="88" t="s">
        <v>845</v>
      </c>
      <c r="D843" s="88" t="s">
        <v>1525</v>
      </c>
      <c r="E843" s="13" t="s">
        <v>627</v>
      </c>
    </row>
    <row r="844" spans="3:5" ht="15" customHeight="1" x14ac:dyDescent="0.25">
      <c r="C844" s="88" t="s">
        <v>1534</v>
      </c>
      <c r="D844" s="88" t="s">
        <v>1422</v>
      </c>
      <c r="E844" s="13" t="s">
        <v>627</v>
      </c>
    </row>
    <row r="845" spans="3:5" ht="15" customHeight="1" x14ac:dyDescent="0.25">
      <c r="C845" s="88" t="s">
        <v>846</v>
      </c>
      <c r="D845" s="88" t="s">
        <v>1418</v>
      </c>
      <c r="E845" s="13" t="s">
        <v>627</v>
      </c>
    </row>
    <row r="846" spans="3:5" ht="15" customHeight="1" x14ac:dyDescent="0.25">
      <c r="C846" s="88" t="s">
        <v>847</v>
      </c>
      <c r="D846" s="88" t="s">
        <v>1428</v>
      </c>
      <c r="E846" s="13" t="s">
        <v>627</v>
      </c>
    </row>
    <row r="847" spans="3:5" ht="15" customHeight="1" x14ac:dyDescent="0.25">
      <c r="C847" s="88" t="s">
        <v>848</v>
      </c>
      <c r="D847" s="88" t="s">
        <v>1419</v>
      </c>
      <c r="E847" s="13" t="s">
        <v>627</v>
      </c>
    </row>
    <row r="848" spans="3:5" ht="15" customHeight="1" x14ac:dyDescent="0.25">
      <c r="C848" s="88" t="s">
        <v>849</v>
      </c>
      <c r="D848" s="88" t="s">
        <v>1418</v>
      </c>
      <c r="E848" s="13" t="s">
        <v>627</v>
      </c>
    </row>
    <row r="849" spans="3:5" ht="15" customHeight="1" x14ac:dyDescent="0.25">
      <c r="C849" s="88" t="s">
        <v>850</v>
      </c>
      <c r="D849" s="88" t="s">
        <v>1431</v>
      </c>
      <c r="E849" s="13" t="s">
        <v>627</v>
      </c>
    </row>
    <row r="850" spans="3:5" ht="15" customHeight="1" x14ac:dyDescent="0.25">
      <c r="C850" s="88" t="s">
        <v>851</v>
      </c>
      <c r="D850" s="88" t="s">
        <v>1422</v>
      </c>
      <c r="E850" s="13" t="s">
        <v>627</v>
      </c>
    </row>
    <row r="851" spans="3:5" ht="15" customHeight="1" x14ac:dyDescent="0.25">
      <c r="C851" s="88" t="s">
        <v>852</v>
      </c>
      <c r="D851" s="88" t="s">
        <v>1419</v>
      </c>
      <c r="E851" s="13" t="s">
        <v>627</v>
      </c>
    </row>
    <row r="852" spans="3:5" ht="15" customHeight="1" x14ac:dyDescent="0.25">
      <c r="C852" s="88" t="s">
        <v>853</v>
      </c>
      <c r="D852" s="88" t="s">
        <v>1427</v>
      </c>
      <c r="E852" s="13" t="s">
        <v>627</v>
      </c>
    </row>
    <row r="853" spans="3:5" ht="15" customHeight="1" x14ac:dyDescent="0.25">
      <c r="C853" s="88" t="s">
        <v>854</v>
      </c>
      <c r="D853" s="88" t="s">
        <v>1422</v>
      </c>
      <c r="E853" s="13" t="s">
        <v>627</v>
      </c>
    </row>
    <row r="854" spans="3:5" ht="15" customHeight="1" x14ac:dyDescent="0.25">
      <c r="C854" s="88" t="s">
        <v>855</v>
      </c>
      <c r="D854" s="88" t="s">
        <v>1419</v>
      </c>
      <c r="E854" s="13" t="s">
        <v>627</v>
      </c>
    </row>
    <row r="855" spans="3:5" ht="15" customHeight="1" x14ac:dyDescent="0.25">
      <c r="C855" s="88" t="s">
        <v>856</v>
      </c>
      <c r="D855" s="88" t="s">
        <v>1424</v>
      </c>
      <c r="E855" s="13" t="s">
        <v>627</v>
      </c>
    </row>
    <row r="856" spans="3:5" ht="15" customHeight="1" x14ac:dyDescent="0.25">
      <c r="C856" s="88" t="s">
        <v>857</v>
      </c>
      <c r="D856" s="88" t="s">
        <v>1526</v>
      </c>
      <c r="E856" s="13" t="s">
        <v>627</v>
      </c>
    </row>
    <row r="857" spans="3:5" ht="15" customHeight="1" x14ac:dyDescent="0.25">
      <c r="C857" s="88" t="s">
        <v>857</v>
      </c>
      <c r="D857" s="88" t="s">
        <v>1419</v>
      </c>
      <c r="E857" s="13" t="s">
        <v>627</v>
      </c>
    </row>
    <row r="858" spans="3:5" ht="15" customHeight="1" x14ac:dyDescent="0.25">
      <c r="C858" s="88" t="s">
        <v>858</v>
      </c>
      <c r="D858" s="88" t="s">
        <v>1422</v>
      </c>
      <c r="E858" s="13" t="s">
        <v>627</v>
      </c>
    </row>
    <row r="859" spans="3:5" ht="15" customHeight="1" x14ac:dyDescent="0.25">
      <c r="C859" s="88" t="s">
        <v>859</v>
      </c>
      <c r="D859" s="88" t="s">
        <v>1418</v>
      </c>
      <c r="E859" s="13" t="s">
        <v>627</v>
      </c>
    </row>
    <row r="860" spans="3:5" ht="15" customHeight="1" x14ac:dyDescent="0.25">
      <c r="C860" s="88" t="s">
        <v>860</v>
      </c>
      <c r="D860" s="88" t="s">
        <v>1526</v>
      </c>
      <c r="E860" s="13" t="s">
        <v>627</v>
      </c>
    </row>
    <row r="861" spans="3:5" ht="15" customHeight="1" x14ac:dyDescent="0.25">
      <c r="C861" s="88" t="s">
        <v>861</v>
      </c>
      <c r="D861" s="88" t="s">
        <v>1428</v>
      </c>
      <c r="E861" s="13" t="s">
        <v>627</v>
      </c>
    </row>
    <row r="862" spans="3:5" ht="15" customHeight="1" x14ac:dyDescent="0.25">
      <c r="C862" s="88" t="s">
        <v>862</v>
      </c>
      <c r="D862" s="88" t="s">
        <v>1419</v>
      </c>
      <c r="E862" s="13" t="s">
        <v>627</v>
      </c>
    </row>
    <row r="863" spans="3:5" ht="15" customHeight="1" x14ac:dyDescent="0.25">
      <c r="C863" s="88" t="s">
        <v>863</v>
      </c>
      <c r="D863" s="88" t="s">
        <v>1424</v>
      </c>
      <c r="E863" s="13" t="s">
        <v>627</v>
      </c>
    </row>
    <row r="864" spans="3:5" ht="15" customHeight="1" x14ac:dyDescent="0.25">
      <c r="C864" s="88" t="s">
        <v>864</v>
      </c>
      <c r="D864" s="88" t="s">
        <v>1422</v>
      </c>
      <c r="E864" s="13" t="s">
        <v>627</v>
      </c>
    </row>
    <row r="865" spans="3:5" ht="15" customHeight="1" x14ac:dyDescent="0.25">
      <c r="C865" s="88" t="s">
        <v>865</v>
      </c>
      <c r="D865" s="88" t="s">
        <v>1419</v>
      </c>
      <c r="E865" s="13" t="s">
        <v>627</v>
      </c>
    </row>
    <row r="866" spans="3:5" ht="15" customHeight="1" x14ac:dyDescent="0.25">
      <c r="C866" s="88" t="s">
        <v>866</v>
      </c>
      <c r="D866" s="88" t="s">
        <v>1427</v>
      </c>
      <c r="E866" s="13" t="s">
        <v>627</v>
      </c>
    </row>
    <row r="867" spans="3:5" ht="15" customHeight="1" x14ac:dyDescent="0.25">
      <c r="C867" s="88" t="s">
        <v>867</v>
      </c>
      <c r="D867" s="88" t="s">
        <v>1418</v>
      </c>
      <c r="E867" s="13" t="s">
        <v>627</v>
      </c>
    </row>
    <row r="868" spans="3:5" ht="15" customHeight="1" x14ac:dyDescent="0.25">
      <c r="C868" s="88" t="s">
        <v>868</v>
      </c>
      <c r="D868" s="88" t="s">
        <v>1428</v>
      </c>
      <c r="E868" s="13" t="s">
        <v>627</v>
      </c>
    </row>
    <row r="869" spans="3:5" ht="15" customHeight="1" x14ac:dyDescent="0.25">
      <c r="C869" s="88" t="s">
        <v>869</v>
      </c>
      <c r="D869" s="88" t="s">
        <v>1418</v>
      </c>
      <c r="E869" s="13" t="s">
        <v>627</v>
      </c>
    </row>
    <row r="870" spans="3:5" ht="15" customHeight="1" x14ac:dyDescent="0.25">
      <c r="C870" s="88" t="s">
        <v>870</v>
      </c>
      <c r="D870" s="88" t="s">
        <v>1424</v>
      </c>
      <c r="E870" s="13" t="s">
        <v>627</v>
      </c>
    </row>
    <row r="871" spans="3:5" ht="15" customHeight="1" x14ac:dyDescent="0.25">
      <c r="C871" s="88" t="s">
        <v>871</v>
      </c>
      <c r="D871" s="88" t="s">
        <v>1418</v>
      </c>
      <c r="E871" s="13" t="s">
        <v>627</v>
      </c>
    </row>
    <row r="872" spans="3:5" ht="15" customHeight="1" x14ac:dyDescent="0.25">
      <c r="C872" s="88" t="s">
        <v>872</v>
      </c>
      <c r="D872" s="88" t="s">
        <v>1428</v>
      </c>
      <c r="E872" s="13" t="s">
        <v>627</v>
      </c>
    </row>
    <row r="873" spans="3:5" ht="15" customHeight="1" x14ac:dyDescent="0.25">
      <c r="C873" s="88" t="s">
        <v>873</v>
      </c>
      <c r="D873" s="88" t="s">
        <v>1423</v>
      </c>
      <c r="E873" s="13" t="s">
        <v>627</v>
      </c>
    </row>
    <row r="874" spans="3:5" ht="15" customHeight="1" x14ac:dyDescent="0.25">
      <c r="C874" s="88" t="s">
        <v>874</v>
      </c>
      <c r="D874" s="88" t="s">
        <v>1525</v>
      </c>
      <c r="E874" s="13" t="s">
        <v>627</v>
      </c>
    </row>
    <row r="875" spans="3:5" ht="15" customHeight="1" x14ac:dyDescent="0.25">
      <c r="C875" s="88" t="s">
        <v>874</v>
      </c>
      <c r="D875" s="88" t="s">
        <v>1427</v>
      </c>
      <c r="E875" s="13" t="s">
        <v>627</v>
      </c>
    </row>
    <row r="876" spans="3:5" ht="15" customHeight="1" x14ac:dyDescent="0.25">
      <c r="C876" s="88" t="s">
        <v>875</v>
      </c>
      <c r="D876" s="88" t="s">
        <v>1422</v>
      </c>
      <c r="E876" s="13" t="s">
        <v>627</v>
      </c>
    </row>
    <row r="877" spans="3:5" ht="15" customHeight="1" x14ac:dyDescent="0.25">
      <c r="C877" s="88" t="s">
        <v>876</v>
      </c>
      <c r="D877" s="88" t="s">
        <v>1419</v>
      </c>
      <c r="E877" s="13" t="s">
        <v>627</v>
      </c>
    </row>
    <row r="878" spans="3:5" ht="15" customHeight="1" x14ac:dyDescent="0.25">
      <c r="C878" s="88" t="s">
        <v>876</v>
      </c>
      <c r="D878" s="88" t="s">
        <v>1427</v>
      </c>
      <c r="E878" s="13" t="s">
        <v>627</v>
      </c>
    </row>
    <row r="879" spans="3:5" ht="15" customHeight="1" x14ac:dyDescent="0.25">
      <c r="C879" s="88" t="s">
        <v>877</v>
      </c>
      <c r="D879" s="88" t="s">
        <v>1430</v>
      </c>
      <c r="E879" s="13" t="s">
        <v>627</v>
      </c>
    </row>
    <row r="880" spans="3:5" ht="15" customHeight="1" x14ac:dyDescent="0.25">
      <c r="C880" s="88" t="s">
        <v>878</v>
      </c>
      <c r="D880" s="88" t="s">
        <v>1419</v>
      </c>
      <c r="E880" s="13" t="s">
        <v>627</v>
      </c>
    </row>
    <row r="881" spans="3:5" ht="15" customHeight="1" x14ac:dyDescent="0.25">
      <c r="C881" s="88" t="s">
        <v>879</v>
      </c>
      <c r="D881" s="88" t="s">
        <v>1422</v>
      </c>
      <c r="E881" s="13" t="s">
        <v>627</v>
      </c>
    </row>
    <row r="882" spans="3:5" ht="15" customHeight="1" x14ac:dyDescent="0.25">
      <c r="C882" s="88" t="s">
        <v>880</v>
      </c>
      <c r="D882" s="88" t="s">
        <v>1419</v>
      </c>
      <c r="E882" s="13" t="s">
        <v>627</v>
      </c>
    </row>
    <row r="883" spans="3:5" ht="15" customHeight="1" x14ac:dyDescent="0.25">
      <c r="C883" s="88" t="s">
        <v>881</v>
      </c>
      <c r="D883" s="88" t="s">
        <v>1422</v>
      </c>
      <c r="E883" s="13" t="s">
        <v>627</v>
      </c>
    </row>
    <row r="884" spans="3:5" ht="15" customHeight="1" x14ac:dyDescent="0.25">
      <c r="C884" s="88" t="s">
        <v>882</v>
      </c>
      <c r="D884" s="88" t="s">
        <v>1419</v>
      </c>
      <c r="E884" s="13" t="s">
        <v>627</v>
      </c>
    </row>
    <row r="885" spans="3:5" ht="15" customHeight="1" x14ac:dyDescent="0.25">
      <c r="C885" s="88" t="s">
        <v>883</v>
      </c>
      <c r="D885" s="88" t="s">
        <v>1525</v>
      </c>
      <c r="E885" s="13" t="s">
        <v>627</v>
      </c>
    </row>
    <row r="886" spans="3:5" ht="15" customHeight="1" x14ac:dyDescent="0.25">
      <c r="C886" s="88" t="s">
        <v>884</v>
      </c>
      <c r="D886" s="88" t="s">
        <v>1426</v>
      </c>
      <c r="E886" s="13" t="s">
        <v>627</v>
      </c>
    </row>
    <row r="887" spans="3:5" ht="15" customHeight="1" x14ac:dyDescent="0.25">
      <c r="C887" s="88" t="s">
        <v>884</v>
      </c>
      <c r="D887" s="88" t="s">
        <v>1419</v>
      </c>
      <c r="E887" s="13" t="s">
        <v>627</v>
      </c>
    </row>
    <row r="888" spans="3:5" ht="15" customHeight="1" x14ac:dyDescent="0.25">
      <c r="C888" s="88" t="s">
        <v>885</v>
      </c>
      <c r="D888" s="88" t="s">
        <v>1427</v>
      </c>
      <c r="E888" s="13" t="s">
        <v>627</v>
      </c>
    </row>
    <row r="889" spans="3:5" ht="15" customHeight="1" x14ac:dyDescent="0.25">
      <c r="C889" s="88" t="s">
        <v>886</v>
      </c>
      <c r="D889" s="88" t="s">
        <v>1424</v>
      </c>
      <c r="E889" s="13" t="s">
        <v>627</v>
      </c>
    </row>
    <row r="890" spans="3:5" ht="15" customHeight="1" x14ac:dyDescent="0.25">
      <c r="C890" s="88" t="s">
        <v>887</v>
      </c>
      <c r="D890" s="88" t="s">
        <v>1427</v>
      </c>
      <c r="E890" s="13" t="s">
        <v>627</v>
      </c>
    </row>
    <row r="891" spans="3:5" ht="15" customHeight="1" x14ac:dyDescent="0.25">
      <c r="C891" s="88" t="s">
        <v>888</v>
      </c>
      <c r="D891" s="88" t="s">
        <v>1427</v>
      </c>
      <c r="E891" s="13" t="s">
        <v>627</v>
      </c>
    </row>
    <row r="892" spans="3:5" ht="15" customHeight="1" x14ac:dyDescent="0.25">
      <c r="C892" s="88" t="s">
        <v>889</v>
      </c>
      <c r="D892" s="88" t="s">
        <v>1428</v>
      </c>
      <c r="E892" s="13" t="s">
        <v>627</v>
      </c>
    </row>
    <row r="893" spans="3:5" ht="15" customHeight="1" x14ac:dyDescent="0.25">
      <c r="C893" s="88" t="s">
        <v>890</v>
      </c>
      <c r="D893" s="88" t="s">
        <v>1431</v>
      </c>
      <c r="E893" s="13" t="s">
        <v>627</v>
      </c>
    </row>
    <row r="894" spans="3:5" ht="15" customHeight="1" x14ac:dyDescent="0.25">
      <c r="C894" s="88" t="s">
        <v>891</v>
      </c>
      <c r="D894" s="88" t="s">
        <v>1424</v>
      </c>
      <c r="E894" s="13" t="s">
        <v>627</v>
      </c>
    </row>
    <row r="895" spans="3:5" ht="15" customHeight="1" x14ac:dyDescent="0.25">
      <c r="C895" s="88" t="s">
        <v>892</v>
      </c>
      <c r="D895" s="88" t="s">
        <v>1526</v>
      </c>
      <c r="E895" s="13" t="s">
        <v>627</v>
      </c>
    </row>
    <row r="896" spans="3:5" ht="15" customHeight="1" x14ac:dyDescent="0.25">
      <c r="C896" s="88" t="s">
        <v>893</v>
      </c>
      <c r="D896" s="88" t="s">
        <v>1423</v>
      </c>
      <c r="E896" s="13" t="s">
        <v>627</v>
      </c>
    </row>
    <row r="897" spans="3:5" ht="15" customHeight="1" x14ac:dyDescent="0.25">
      <c r="C897" s="88" t="s">
        <v>894</v>
      </c>
      <c r="D897" s="88" t="s">
        <v>1418</v>
      </c>
      <c r="E897" s="13" t="s">
        <v>627</v>
      </c>
    </row>
    <row r="898" spans="3:5" ht="15" customHeight="1" x14ac:dyDescent="0.25">
      <c r="C898" s="88" t="s">
        <v>895</v>
      </c>
      <c r="D898" s="88" t="s">
        <v>1426</v>
      </c>
      <c r="E898" s="13" t="s">
        <v>627</v>
      </c>
    </row>
    <row r="899" spans="3:5" ht="15" customHeight="1" x14ac:dyDescent="0.25">
      <c r="C899" s="88" t="s">
        <v>896</v>
      </c>
      <c r="D899" s="88" t="s">
        <v>1431</v>
      </c>
      <c r="E899" s="13" t="s">
        <v>627</v>
      </c>
    </row>
    <row r="900" spans="3:5" ht="15" customHeight="1" x14ac:dyDescent="0.25">
      <c r="C900" s="88" t="s">
        <v>897</v>
      </c>
      <c r="D900" s="88" t="s">
        <v>1427</v>
      </c>
      <c r="E900" s="13" t="s">
        <v>627</v>
      </c>
    </row>
    <row r="901" spans="3:5" ht="15" customHeight="1" x14ac:dyDescent="0.25">
      <c r="C901" s="88" t="s">
        <v>898</v>
      </c>
      <c r="D901" s="88" t="s">
        <v>1525</v>
      </c>
      <c r="E901" s="13" t="s">
        <v>627</v>
      </c>
    </row>
    <row r="902" spans="3:5" ht="15" customHeight="1" x14ac:dyDescent="0.25">
      <c r="C902" s="88" t="s">
        <v>899</v>
      </c>
      <c r="D902" s="88" t="s">
        <v>1425</v>
      </c>
      <c r="E902" s="13" t="s">
        <v>627</v>
      </c>
    </row>
    <row r="903" spans="3:5" ht="15" customHeight="1" x14ac:dyDescent="0.25">
      <c r="C903" s="88" t="s">
        <v>900</v>
      </c>
      <c r="D903" s="88" t="s">
        <v>1422</v>
      </c>
      <c r="E903" s="13" t="s">
        <v>627</v>
      </c>
    </row>
    <row r="904" spans="3:5" ht="15" customHeight="1" x14ac:dyDescent="0.25">
      <c r="C904" s="88" t="s">
        <v>901</v>
      </c>
      <c r="D904" s="88" t="s">
        <v>1431</v>
      </c>
      <c r="E904" s="13" t="s">
        <v>627</v>
      </c>
    </row>
    <row r="905" spans="3:5" ht="15" customHeight="1" x14ac:dyDescent="0.25">
      <c r="C905" s="88" t="s">
        <v>902</v>
      </c>
      <c r="D905" s="88" t="s">
        <v>1422</v>
      </c>
      <c r="E905" s="13" t="s">
        <v>627</v>
      </c>
    </row>
    <row r="906" spans="3:5" ht="15" customHeight="1" x14ac:dyDescent="0.25">
      <c r="C906" s="88" t="s">
        <v>903</v>
      </c>
      <c r="D906" s="88" t="s">
        <v>1424</v>
      </c>
      <c r="E906" s="13" t="s">
        <v>627</v>
      </c>
    </row>
    <row r="907" spans="3:5" ht="15" customHeight="1" x14ac:dyDescent="0.25">
      <c r="C907" s="88" t="s">
        <v>904</v>
      </c>
      <c r="D907" s="88" t="s">
        <v>1418</v>
      </c>
      <c r="E907" s="13" t="s">
        <v>627</v>
      </c>
    </row>
    <row r="908" spans="3:5" ht="15" customHeight="1" x14ac:dyDescent="0.25">
      <c r="C908" s="88" t="s">
        <v>905</v>
      </c>
      <c r="D908" s="88" t="s">
        <v>1422</v>
      </c>
      <c r="E908" s="13" t="s">
        <v>627</v>
      </c>
    </row>
    <row r="909" spans="3:5" ht="15" customHeight="1" x14ac:dyDescent="0.25">
      <c r="C909" s="88" t="s">
        <v>906</v>
      </c>
      <c r="D909" s="88" t="s">
        <v>1419</v>
      </c>
      <c r="E909" s="13" t="s">
        <v>627</v>
      </c>
    </row>
    <row r="910" spans="3:5" ht="15" customHeight="1" x14ac:dyDescent="0.25">
      <c r="C910" s="88" t="s">
        <v>907</v>
      </c>
      <c r="D910" s="88" t="s">
        <v>1525</v>
      </c>
      <c r="E910" s="13" t="s">
        <v>627</v>
      </c>
    </row>
    <row r="911" spans="3:5" ht="15" customHeight="1" x14ac:dyDescent="0.25">
      <c r="C911" s="88" t="s">
        <v>908</v>
      </c>
      <c r="D911" s="88" t="s">
        <v>1427</v>
      </c>
      <c r="E911" s="13" t="s">
        <v>627</v>
      </c>
    </row>
    <row r="912" spans="3:5" ht="15" customHeight="1" x14ac:dyDescent="0.25">
      <c r="C912" s="88" t="s">
        <v>909</v>
      </c>
      <c r="D912" s="88" t="s">
        <v>1428</v>
      </c>
      <c r="E912" s="13" t="s">
        <v>627</v>
      </c>
    </row>
    <row r="913" spans="3:5" ht="15" customHeight="1" x14ac:dyDescent="0.25">
      <c r="C913" s="88" t="s">
        <v>910</v>
      </c>
      <c r="D913" s="88" t="s">
        <v>1525</v>
      </c>
      <c r="E913" s="13" t="s">
        <v>627</v>
      </c>
    </row>
    <row r="914" spans="3:5" ht="15" customHeight="1" x14ac:dyDescent="0.25">
      <c r="C914" s="88" t="s">
        <v>911</v>
      </c>
      <c r="D914" s="88" t="s">
        <v>1427</v>
      </c>
      <c r="E914" s="13" t="s">
        <v>627</v>
      </c>
    </row>
    <row r="915" spans="3:5" ht="15" customHeight="1" x14ac:dyDescent="0.25">
      <c r="C915" s="88" t="s">
        <v>912</v>
      </c>
      <c r="D915" s="88" t="s">
        <v>1430</v>
      </c>
      <c r="E915" s="13" t="s">
        <v>627</v>
      </c>
    </row>
    <row r="916" spans="3:5" ht="15" customHeight="1" x14ac:dyDescent="0.25">
      <c r="C916" s="88" t="s">
        <v>913</v>
      </c>
      <c r="D916" s="88" t="s">
        <v>1419</v>
      </c>
      <c r="E916" s="13" t="s">
        <v>627</v>
      </c>
    </row>
    <row r="917" spans="3:5" ht="15" customHeight="1" x14ac:dyDescent="0.25">
      <c r="C917" s="88" t="s">
        <v>914</v>
      </c>
      <c r="D917" s="88" t="s">
        <v>1419</v>
      </c>
      <c r="E917" s="13" t="s">
        <v>627</v>
      </c>
    </row>
    <row r="918" spans="3:5" ht="15" customHeight="1" x14ac:dyDescent="0.25">
      <c r="C918" s="88" t="s">
        <v>915</v>
      </c>
      <c r="D918" s="88" t="s">
        <v>1526</v>
      </c>
      <c r="E918" s="13" t="s">
        <v>627</v>
      </c>
    </row>
    <row r="919" spans="3:5" ht="15" customHeight="1" x14ac:dyDescent="0.25">
      <c r="C919" s="88" t="s">
        <v>916</v>
      </c>
      <c r="D919" s="88" t="s">
        <v>1419</v>
      </c>
      <c r="E919" s="13" t="s">
        <v>627</v>
      </c>
    </row>
    <row r="920" spans="3:5" ht="15" customHeight="1" x14ac:dyDescent="0.25">
      <c r="C920" s="88" t="s">
        <v>917</v>
      </c>
      <c r="D920" s="88" t="s">
        <v>1430</v>
      </c>
      <c r="E920" s="13" t="s">
        <v>627</v>
      </c>
    </row>
    <row r="921" spans="3:5" ht="15" customHeight="1" x14ac:dyDescent="0.25">
      <c r="C921" s="88" t="s">
        <v>918</v>
      </c>
      <c r="D921" s="88" t="s">
        <v>1525</v>
      </c>
      <c r="E921" s="13" t="s">
        <v>627</v>
      </c>
    </row>
    <row r="922" spans="3:5" ht="15" customHeight="1" x14ac:dyDescent="0.25">
      <c r="C922" s="88" t="s">
        <v>919</v>
      </c>
      <c r="D922" s="88" t="s">
        <v>1427</v>
      </c>
      <c r="E922" s="13" t="s">
        <v>627</v>
      </c>
    </row>
    <row r="923" spans="3:5" ht="15" customHeight="1" x14ac:dyDescent="0.25">
      <c r="C923" s="88" t="s">
        <v>920</v>
      </c>
      <c r="D923" s="88" t="s">
        <v>1426</v>
      </c>
      <c r="E923" s="13" t="s">
        <v>627</v>
      </c>
    </row>
    <row r="924" spans="3:5" ht="15" customHeight="1" x14ac:dyDescent="0.25">
      <c r="C924" s="88" t="s">
        <v>921</v>
      </c>
      <c r="D924" s="88" t="s">
        <v>1422</v>
      </c>
      <c r="E924" s="13" t="s">
        <v>627</v>
      </c>
    </row>
    <row r="925" spans="3:5" ht="15" customHeight="1" x14ac:dyDescent="0.25">
      <c r="C925" s="88" t="s">
        <v>922</v>
      </c>
      <c r="D925" s="88" t="s">
        <v>1419</v>
      </c>
      <c r="E925" s="13" t="s">
        <v>627</v>
      </c>
    </row>
    <row r="926" spans="3:5" ht="15" customHeight="1" x14ac:dyDescent="0.25">
      <c r="C926" s="88" t="s">
        <v>923</v>
      </c>
      <c r="D926" s="88" t="s">
        <v>1525</v>
      </c>
      <c r="E926" s="13" t="s">
        <v>627</v>
      </c>
    </row>
    <row r="927" spans="3:5" ht="15" customHeight="1" x14ac:dyDescent="0.25">
      <c r="C927" s="88" t="s">
        <v>924</v>
      </c>
      <c r="D927" s="88" t="s">
        <v>1428</v>
      </c>
      <c r="E927" s="13" t="s">
        <v>627</v>
      </c>
    </row>
    <row r="928" spans="3:5" ht="15" customHeight="1" x14ac:dyDescent="0.25">
      <c r="C928" s="88" t="s">
        <v>925</v>
      </c>
      <c r="D928" s="88" t="s">
        <v>1428</v>
      </c>
      <c r="E928" s="13" t="s">
        <v>627</v>
      </c>
    </row>
    <row r="929" spans="3:5" ht="15" customHeight="1" x14ac:dyDescent="0.25">
      <c r="C929" s="88" t="s">
        <v>926</v>
      </c>
      <c r="D929" s="88" t="s">
        <v>1422</v>
      </c>
      <c r="E929" s="13" t="s">
        <v>627</v>
      </c>
    </row>
    <row r="930" spans="3:5" ht="15" customHeight="1" x14ac:dyDescent="0.25">
      <c r="C930" s="88" t="s">
        <v>927</v>
      </c>
      <c r="D930" s="88" t="s">
        <v>1430</v>
      </c>
      <c r="E930" s="13" t="s">
        <v>627</v>
      </c>
    </row>
    <row r="931" spans="3:5" ht="15" customHeight="1" x14ac:dyDescent="0.25">
      <c r="C931" s="88" t="s">
        <v>928</v>
      </c>
      <c r="D931" s="88" t="s">
        <v>1422</v>
      </c>
      <c r="E931" s="13" t="s">
        <v>627</v>
      </c>
    </row>
    <row r="932" spans="3:5" ht="15" customHeight="1" x14ac:dyDescent="0.25">
      <c r="C932" s="88" t="s">
        <v>929</v>
      </c>
      <c r="D932" s="88" t="s">
        <v>1525</v>
      </c>
      <c r="E932" s="13" t="s">
        <v>627</v>
      </c>
    </row>
    <row r="933" spans="3:5" ht="15" customHeight="1" x14ac:dyDescent="0.25">
      <c r="C933" s="88" t="s">
        <v>930</v>
      </c>
      <c r="D933" s="88" t="s">
        <v>1419</v>
      </c>
      <c r="E933" s="13" t="s">
        <v>627</v>
      </c>
    </row>
    <row r="934" spans="3:5" ht="15" customHeight="1" x14ac:dyDescent="0.25">
      <c r="C934" s="88" t="s">
        <v>931</v>
      </c>
      <c r="D934" s="88" t="s">
        <v>1419</v>
      </c>
      <c r="E934" s="13" t="s">
        <v>627</v>
      </c>
    </row>
    <row r="935" spans="3:5" ht="15" customHeight="1" x14ac:dyDescent="0.25">
      <c r="C935" s="88" t="s">
        <v>932</v>
      </c>
      <c r="D935" s="88" t="s">
        <v>1426</v>
      </c>
      <c r="E935" s="13" t="s">
        <v>627</v>
      </c>
    </row>
    <row r="936" spans="3:5" ht="15" customHeight="1" x14ac:dyDescent="0.25">
      <c r="C936" s="88" t="s">
        <v>933</v>
      </c>
      <c r="D936" s="88" t="s">
        <v>1418</v>
      </c>
      <c r="E936" s="13" t="s">
        <v>627</v>
      </c>
    </row>
    <row r="937" spans="3:5" ht="15" customHeight="1" x14ac:dyDescent="0.25">
      <c r="C937" s="88" t="s">
        <v>934</v>
      </c>
      <c r="D937" s="88" t="s">
        <v>1427</v>
      </c>
      <c r="E937" s="13" t="s">
        <v>627</v>
      </c>
    </row>
    <row r="938" spans="3:5" ht="15" customHeight="1" x14ac:dyDescent="0.25">
      <c r="C938" s="88" t="s">
        <v>935</v>
      </c>
      <c r="D938" s="88" t="s">
        <v>1422</v>
      </c>
      <c r="E938" s="13" t="s">
        <v>627</v>
      </c>
    </row>
    <row r="939" spans="3:5" ht="15" customHeight="1" x14ac:dyDescent="0.25">
      <c r="C939" s="88" t="s">
        <v>936</v>
      </c>
      <c r="D939" s="88" t="s">
        <v>1419</v>
      </c>
      <c r="E939" s="13" t="s">
        <v>627</v>
      </c>
    </row>
    <row r="940" spans="3:5" ht="15" customHeight="1" x14ac:dyDescent="0.25">
      <c r="C940" s="88" t="s">
        <v>937</v>
      </c>
      <c r="D940" s="88" t="s">
        <v>1430</v>
      </c>
      <c r="E940" s="13" t="s">
        <v>627</v>
      </c>
    </row>
    <row r="941" spans="3:5" ht="15" customHeight="1" x14ac:dyDescent="0.25">
      <c r="C941" s="88" t="s">
        <v>938</v>
      </c>
      <c r="D941" s="88" t="s">
        <v>1419</v>
      </c>
      <c r="E941" s="13" t="s">
        <v>627</v>
      </c>
    </row>
    <row r="942" spans="3:5" ht="15" customHeight="1" x14ac:dyDescent="0.25">
      <c r="C942" s="88" t="s">
        <v>939</v>
      </c>
      <c r="D942" s="88" t="s">
        <v>1526</v>
      </c>
      <c r="E942" s="13" t="s">
        <v>627</v>
      </c>
    </row>
    <row r="943" spans="3:5" ht="15" customHeight="1" x14ac:dyDescent="0.25">
      <c r="C943" s="88" t="s">
        <v>940</v>
      </c>
      <c r="D943" s="88" t="s">
        <v>1427</v>
      </c>
      <c r="E943" s="13" t="s">
        <v>627</v>
      </c>
    </row>
    <row r="944" spans="3:5" ht="15" customHeight="1" x14ac:dyDescent="0.25">
      <c r="C944" s="88" t="s">
        <v>941</v>
      </c>
      <c r="D944" s="88" t="s">
        <v>1428</v>
      </c>
      <c r="E944" s="13" t="s">
        <v>627</v>
      </c>
    </row>
    <row r="945" spans="3:5" ht="15" customHeight="1" x14ac:dyDescent="0.25">
      <c r="C945" s="88" t="s">
        <v>942</v>
      </c>
      <c r="D945" s="88" t="s">
        <v>1419</v>
      </c>
      <c r="E945" s="13" t="s">
        <v>627</v>
      </c>
    </row>
    <row r="946" spans="3:5" ht="15" customHeight="1" x14ac:dyDescent="0.25">
      <c r="C946" s="88" t="s">
        <v>943</v>
      </c>
      <c r="D946" s="88" t="s">
        <v>1525</v>
      </c>
      <c r="E946" s="13" t="s">
        <v>627</v>
      </c>
    </row>
    <row r="947" spans="3:5" ht="15" customHeight="1" x14ac:dyDescent="0.25">
      <c r="C947" s="88" t="s">
        <v>944</v>
      </c>
      <c r="D947" s="88" t="s">
        <v>1426</v>
      </c>
      <c r="E947" s="13" t="s">
        <v>627</v>
      </c>
    </row>
    <row r="948" spans="3:5" ht="15" customHeight="1" x14ac:dyDescent="0.25">
      <c r="C948" s="88" t="s">
        <v>945</v>
      </c>
      <c r="D948" s="88" t="s">
        <v>1419</v>
      </c>
      <c r="E948" s="13" t="s">
        <v>627</v>
      </c>
    </row>
    <row r="949" spans="3:5" ht="15" customHeight="1" x14ac:dyDescent="0.25">
      <c r="C949" s="88" t="s">
        <v>946</v>
      </c>
      <c r="D949" s="88" t="s">
        <v>1430</v>
      </c>
      <c r="E949" s="13" t="s">
        <v>627</v>
      </c>
    </row>
    <row r="950" spans="3:5" ht="15" customHeight="1" x14ac:dyDescent="0.25">
      <c r="C950" s="88" t="s">
        <v>947</v>
      </c>
      <c r="D950" s="88" t="s">
        <v>1424</v>
      </c>
      <c r="E950" s="13" t="s">
        <v>627</v>
      </c>
    </row>
    <row r="951" spans="3:5" ht="15" customHeight="1" x14ac:dyDescent="0.25">
      <c r="C951" s="88" t="s">
        <v>948</v>
      </c>
      <c r="D951" s="88" t="s">
        <v>1525</v>
      </c>
      <c r="E951" s="13" t="s">
        <v>627</v>
      </c>
    </row>
    <row r="952" spans="3:5" ht="15" customHeight="1" x14ac:dyDescent="0.25">
      <c r="C952" s="88" t="s">
        <v>949</v>
      </c>
      <c r="D952" s="88" t="s">
        <v>1419</v>
      </c>
      <c r="E952" s="13" t="s">
        <v>627</v>
      </c>
    </row>
    <row r="953" spans="3:5" ht="15" customHeight="1" x14ac:dyDescent="0.25">
      <c r="C953" s="88" t="s">
        <v>950</v>
      </c>
      <c r="D953" s="88" t="s">
        <v>1422</v>
      </c>
      <c r="E953" s="13" t="s">
        <v>627</v>
      </c>
    </row>
    <row r="954" spans="3:5" ht="15" customHeight="1" x14ac:dyDescent="0.25">
      <c r="C954" s="88" t="s">
        <v>951</v>
      </c>
      <c r="D954" s="88" t="s">
        <v>1422</v>
      </c>
      <c r="E954" s="13" t="s">
        <v>627</v>
      </c>
    </row>
    <row r="955" spans="3:5" ht="15" customHeight="1" x14ac:dyDescent="0.25">
      <c r="C955" s="88" t="s">
        <v>952</v>
      </c>
      <c r="D955" s="88" t="s">
        <v>1418</v>
      </c>
      <c r="E955" s="13" t="s">
        <v>627</v>
      </c>
    </row>
    <row r="956" spans="3:5" ht="15" customHeight="1" x14ac:dyDescent="0.25">
      <c r="C956" s="88" t="s">
        <v>953</v>
      </c>
      <c r="D956" s="88" t="s">
        <v>1418</v>
      </c>
      <c r="E956" s="13" t="s">
        <v>627</v>
      </c>
    </row>
    <row r="957" spans="3:5" ht="15" customHeight="1" x14ac:dyDescent="0.25">
      <c r="C957" s="88" t="s">
        <v>954</v>
      </c>
      <c r="D957" s="88" t="s">
        <v>1428</v>
      </c>
      <c r="E957" s="13" t="s">
        <v>627</v>
      </c>
    </row>
    <row r="958" spans="3:5" ht="15" customHeight="1" x14ac:dyDescent="0.25">
      <c r="C958" s="88" t="s">
        <v>955</v>
      </c>
      <c r="D958" s="88" t="s">
        <v>1426</v>
      </c>
      <c r="E958" s="13" t="s">
        <v>627</v>
      </c>
    </row>
    <row r="959" spans="3:5" ht="15" customHeight="1" x14ac:dyDescent="0.25">
      <c r="C959" s="88" t="s">
        <v>956</v>
      </c>
      <c r="D959" s="88" t="s">
        <v>1430</v>
      </c>
      <c r="E959" s="13" t="s">
        <v>627</v>
      </c>
    </row>
    <row r="960" spans="3:5" ht="15" customHeight="1" x14ac:dyDescent="0.25">
      <c r="C960" s="88" t="s">
        <v>957</v>
      </c>
      <c r="D960" s="88" t="s">
        <v>1419</v>
      </c>
      <c r="E960" s="13" t="s">
        <v>627</v>
      </c>
    </row>
    <row r="961" spans="3:5" ht="15" customHeight="1" x14ac:dyDescent="0.25">
      <c r="C961" s="88" t="s">
        <v>957</v>
      </c>
      <c r="D961" s="88" t="s">
        <v>1418</v>
      </c>
      <c r="E961" s="13" t="s">
        <v>627</v>
      </c>
    </row>
    <row r="962" spans="3:5" ht="15" customHeight="1" x14ac:dyDescent="0.25">
      <c r="C962" s="88" t="s">
        <v>958</v>
      </c>
      <c r="D962" s="88" t="s">
        <v>1426</v>
      </c>
      <c r="E962" s="13" t="s">
        <v>627</v>
      </c>
    </row>
    <row r="963" spans="3:5" ht="15" customHeight="1" x14ac:dyDescent="0.25">
      <c r="C963" s="88" t="s">
        <v>959</v>
      </c>
      <c r="D963" s="88" t="s">
        <v>1428</v>
      </c>
      <c r="E963" s="13" t="s">
        <v>627</v>
      </c>
    </row>
    <row r="964" spans="3:5" ht="15" customHeight="1" x14ac:dyDescent="0.25">
      <c r="C964" s="88" t="s">
        <v>960</v>
      </c>
      <c r="D964" s="88" t="s">
        <v>1419</v>
      </c>
      <c r="E964" s="13" t="s">
        <v>627</v>
      </c>
    </row>
    <row r="965" spans="3:5" ht="15" customHeight="1" x14ac:dyDescent="0.25">
      <c r="C965" s="88" t="s">
        <v>961</v>
      </c>
      <c r="D965" s="88" t="s">
        <v>1419</v>
      </c>
      <c r="E965" s="13" t="s">
        <v>627</v>
      </c>
    </row>
    <row r="966" spans="3:5" ht="15" customHeight="1" x14ac:dyDescent="0.25">
      <c r="C966" s="88" t="s">
        <v>962</v>
      </c>
      <c r="D966" s="88" t="s">
        <v>1418</v>
      </c>
      <c r="E966" s="13" t="s">
        <v>627</v>
      </c>
    </row>
    <row r="967" spans="3:5" ht="15" customHeight="1" x14ac:dyDescent="0.25">
      <c r="C967" s="88" t="s">
        <v>963</v>
      </c>
      <c r="D967" s="88" t="s">
        <v>1419</v>
      </c>
      <c r="E967" s="13" t="s">
        <v>627</v>
      </c>
    </row>
    <row r="968" spans="3:5" ht="15" customHeight="1" x14ac:dyDescent="0.25">
      <c r="C968" s="88" t="s">
        <v>964</v>
      </c>
      <c r="D968" s="88" t="s">
        <v>1418</v>
      </c>
      <c r="E968" s="13" t="s">
        <v>627</v>
      </c>
    </row>
    <row r="969" spans="3:5" ht="15" customHeight="1" x14ac:dyDescent="0.25">
      <c r="C969" s="88" t="s">
        <v>965</v>
      </c>
      <c r="D969" s="88" t="s">
        <v>1419</v>
      </c>
      <c r="E969" s="13" t="s">
        <v>627</v>
      </c>
    </row>
    <row r="970" spans="3:5" ht="15" customHeight="1" x14ac:dyDescent="0.25">
      <c r="C970" s="88" t="s">
        <v>966</v>
      </c>
      <c r="D970" s="88" t="s">
        <v>1422</v>
      </c>
      <c r="E970" s="13" t="s">
        <v>627</v>
      </c>
    </row>
    <row r="971" spans="3:5" ht="15" customHeight="1" x14ac:dyDescent="0.25">
      <c r="C971" s="88" t="s">
        <v>967</v>
      </c>
      <c r="D971" s="88" t="s">
        <v>1422</v>
      </c>
      <c r="E971" s="13" t="s">
        <v>627</v>
      </c>
    </row>
    <row r="972" spans="3:5" ht="15" customHeight="1" x14ac:dyDescent="0.25">
      <c r="C972" s="88" t="s">
        <v>968</v>
      </c>
      <c r="D972" s="88" t="s">
        <v>1422</v>
      </c>
      <c r="E972" s="13" t="s">
        <v>627</v>
      </c>
    </row>
    <row r="973" spans="3:5" ht="15" customHeight="1" x14ac:dyDescent="0.25">
      <c r="C973" s="88" t="s">
        <v>969</v>
      </c>
      <c r="D973" s="88" t="s">
        <v>1430</v>
      </c>
      <c r="E973" s="13" t="s">
        <v>627</v>
      </c>
    </row>
    <row r="974" spans="3:5" ht="15" customHeight="1" x14ac:dyDescent="0.25">
      <c r="C974" s="88" t="s">
        <v>970</v>
      </c>
      <c r="D974" s="88" t="s">
        <v>1428</v>
      </c>
      <c r="E974" s="13" t="s">
        <v>627</v>
      </c>
    </row>
    <row r="975" spans="3:5" ht="15" customHeight="1" x14ac:dyDescent="0.25">
      <c r="C975" s="88" t="s">
        <v>971</v>
      </c>
      <c r="D975" s="88" t="s">
        <v>1419</v>
      </c>
      <c r="E975" s="13" t="s">
        <v>627</v>
      </c>
    </row>
    <row r="976" spans="3:5" ht="15" customHeight="1" x14ac:dyDescent="0.25">
      <c r="C976" s="88" t="s">
        <v>972</v>
      </c>
      <c r="D976" s="88" t="s">
        <v>1418</v>
      </c>
      <c r="E976" s="13" t="s">
        <v>627</v>
      </c>
    </row>
    <row r="977" spans="3:5" ht="15" customHeight="1" x14ac:dyDescent="0.25">
      <c r="C977" s="88" t="s">
        <v>973</v>
      </c>
      <c r="D977" s="88" t="s">
        <v>1424</v>
      </c>
      <c r="E977" s="13" t="s">
        <v>627</v>
      </c>
    </row>
    <row r="978" spans="3:5" ht="15" customHeight="1" x14ac:dyDescent="0.25">
      <c r="C978" s="88" t="s">
        <v>974</v>
      </c>
      <c r="D978" s="88" t="s">
        <v>1430</v>
      </c>
      <c r="E978" s="13" t="s">
        <v>627</v>
      </c>
    </row>
    <row r="979" spans="3:5" ht="15" customHeight="1" x14ac:dyDescent="0.25">
      <c r="C979" s="88" t="s">
        <v>975</v>
      </c>
      <c r="D979" s="88" t="s">
        <v>1426</v>
      </c>
      <c r="E979" s="13" t="s">
        <v>627</v>
      </c>
    </row>
    <row r="980" spans="3:5" ht="15" customHeight="1" x14ac:dyDescent="0.25">
      <c r="C980" s="88" t="s">
        <v>976</v>
      </c>
      <c r="D980" s="88" t="s">
        <v>1419</v>
      </c>
      <c r="E980" s="13" t="s">
        <v>627</v>
      </c>
    </row>
    <row r="981" spans="3:5" ht="15" customHeight="1" x14ac:dyDescent="0.25">
      <c r="C981" s="88" t="s">
        <v>977</v>
      </c>
      <c r="D981" s="88" t="s">
        <v>1419</v>
      </c>
      <c r="E981" s="13" t="s">
        <v>627</v>
      </c>
    </row>
    <row r="982" spans="3:5" ht="15" customHeight="1" x14ac:dyDescent="0.25">
      <c r="C982" s="88" t="s">
        <v>978</v>
      </c>
      <c r="D982" s="88" t="s">
        <v>1422</v>
      </c>
      <c r="E982" s="13" t="s">
        <v>627</v>
      </c>
    </row>
    <row r="983" spans="3:5" ht="15" customHeight="1" x14ac:dyDescent="0.25">
      <c r="C983" s="88" t="s">
        <v>979</v>
      </c>
      <c r="D983" s="88" t="s">
        <v>1422</v>
      </c>
      <c r="E983" s="13" t="s">
        <v>627</v>
      </c>
    </row>
    <row r="984" spans="3:5" ht="15" customHeight="1" x14ac:dyDescent="0.25">
      <c r="C984" s="88" t="s">
        <v>980</v>
      </c>
      <c r="D984" s="88" t="s">
        <v>1419</v>
      </c>
      <c r="E984" s="13" t="s">
        <v>627</v>
      </c>
    </row>
    <row r="985" spans="3:5" ht="15" customHeight="1" x14ac:dyDescent="0.25">
      <c r="C985" s="88" t="s">
        <v>981</v>
      </c>
      <c r="D985" s="88" t="s">
        <v>1418</v>
      </c>
      <c r="E985" s="13" t="s">
        <v>627</v>
      </c>
    </row>
    <row r="986" spans="3:5" ht="15" customHeight="1" x14ac:dyDescent="0.25">
      <c r="C986" s="88" t="s">
        <v>982</v>
      </c>
      <c r="D986" s="88" t="s">
        <v>1424</v>
      </c>
      <c r="E986" s="13" t="s">
        <v>627</v>
      </c>
    </row>
    <row r="987" spans="3:5" ht="15" customHeight="1" x14ac:dyDescent="0.25">
      <c r="C987" s="88" t="s">
        <v>983</v>
      </c>
      <c r="D987" s="88" t="s">
        <v>1418</v>
      </c>
      <c r="E987" s="13" t="s">
        <v>627</v>
      </c>
    </row>
    <row r="988" spans="3:5" ht="15" customHeight="1" x14ac:dyDescent="0.25">
      <c r="C988" s="88" t="s">
        <v>984</v>
      </c>
      <c r="D988" s="88" t="s">
        <v>1419</v>
      </c>
      <c r="E988" s="13" t="s">
        <v>627</v>
      </c>
    </row>
    <row r="989" spans="3:5" ht="15" customHeight="1" x14ac:dyDescent="0.25">
      <c r="C989" s="88" t="s">
        <v>985</v>
      </c>
      <c r="D989" s="88" t="s">
        <v>1419</v>
      </c>
      <c r="E989" s="13" t="s">
        <v>627</v>
      </c>
    </row>
    <row r="990" spans="3:5" ht="15" customHeight="1" x14ac:dyDescent="0.25">
      <c r="C990" s="88" t="s">
        <v>986</v>
      </c>
      <c r="D990" s="88" t="s">
        <v>1419</v>
      </c>
      <c r="E990" s="13" t="s">
        <v>627</v>
      </c>
    </row>
    <row r="991" spans="3:5" ht="15" customHeight="1" x14ac:dyDescent="0.25">
      <c r="C991" s="88" t="s">
        <v>987</v>
      </c>
      <c r="D991" s="88" t="s">
        <v>1422</v>
      </c>
      <c r="E991" s="13" t="s">
        <v>627</v>
      </c>
    </row>
    <row r="992" spans="3:5" ht="15" customHeight="1" x14ac:dyDescent="0.25">
      <c r="C992" s="88" t="s">
        <v>988</v>
      </c>
      <c r="D992" s="88" t="s">
        <v>1431</v>
      </c>
      <c r="E992" s="13" t="s">
        <v>627</v>
      </c>
    </row>
    <row r="993" spans="3:5" ht="15" customHeight="1" x14ac:dyDescent="0.25">
      <c r="C993" s="88" t="s">
        <v>989</v>
      </c>
      <c r="D993" s="88" t="s">
        <v>1425</v>
      </c>
      <c r="E993" s="13" t="s">
        <v>627</v>
      </c>
    </row>
    <row r="994" spans="3:5" ht="15" customHeight="1" x14ac:dyDescent="0.25">
      <c r="C994" s="88" t="s">
        <v>989</v>
      </c>
      <c r="D994" s="88" t="s">
        <v>1418</v>
      </c>
      <c r="E994" s="13" t="s">
        <v>627</v>
      </c>
    </row>
    <row r="995" spans="3:5" ht="15" customHeight="1" x14ac:dyDescent="0.25">
      <c r="C995" s="88" t="s">
        <v>990</v>
      </c>
      <c r="D995" s="88" t="s">
        <v>1419</v>
      </c>
      <c r="E995" s="13" t="s">
        <v>627</v>
      </c>
    </row>
    <row r="996" spans="3:5" ht="15" customHeight="1" x14ac:dyDescent="0.25">
      <c r="C996" s="88" t="s">
        <v>991</v>
      </c>
      <c r="D996" s="88" t="s">
        <v>1430</v>
      </c>
      <c r="E996" s="13" t="s">
        <v>627</v>
      </c>
    </row>
    <row r="997" spans="3:5" ht="15" customHeight="1" x14ac:dyDescent="0.25">
      <c r="C997" s="88" t="s">
        <v>992</v>
      </c>
      <c r="D997" s="88" t="s">
        <v>1418</v>
      </c>
      <c r="E997" s="13" t="s">
        <v>627</v>
      </c>
    </row>
    <row r="998" spans="3:5" ht="15" customHeight="1" x14ac:dyDescent="0.25">
      <c r="C998" s="88" t="s">
        <v>993</v>
      </c>
      <c r="D998" s="88" t="s">
        <v>1419</v>
      </c>
      <c r="E998" s="13" t="s">
        <v>627</v>
      </c>
    </row>
    <row r="999" spans="3:5" ht="15" customHeight="1" x14ac:dyDescent="0.25">
      <c r="C999" s="88" t="s">
        <v>994</v>
      </c>
      <c r="D999" s="88" t="s">
        <v>1422</v>
      </c>
      <c r="E999" s="13" t="s">
        <v>627</v>
      </c>
    </row>
    <row r="1000" spans="3:5" ht="15" customHeight="1" x14ac:dyDescent="0.25">
      <c r="C1000" s="88" t="s">
        <v>995</v>
      </c>
      <c r="D1000" s="88" t="s">
        <v>1427</v>
      </c>
      <c r="E1000" s="13" t="s">
        <v>627</v>
      </c>
    </row>
    <row r="1001" spans="3:5" ht="15" customHeight="1" x14ac:dyDescent="0.25">
      <c r="C1001" s="88" t="s">
        <v>996</v>
      </c>
      <c r="D1001" s="88" t="s">
        <v>1430</v>
      </c>
      <c r="E1001" s="13" t="s">
        <v>627</v>
      </c>
    </row>
    <row r="1002" spans="3:5" ht="15" customHeight="1" x14ac:dyDescent="0.25">
      <c r="C1002" s="88" t="s">
        <v>997</v>
      </c>
      <c r="D1002" s="88" t="s">
        <v>1419</v>
      </c>
      <c r="E1002" s="13" t="s">
        <v>627</v>
      </c>
    </row>
    <row r="1003" spans="3:5" ht="15" customHeight="1" x14ac:dyDescent="0.25">
      <c r="C1003" s="88" t="s">
        <v>998</v>
      </c>
      <c r="D1003" s="88" t="s">
        <v>1422</v>
      </c>
      <c r="E1003" s="13" t="s">
        <v>627</v>
      </c>
    </row>
    <row r="1004" spans="3:5" ht="15" customHeight="1" x14ac:dyDescent="0.25">
      <c r="C1004" s="88" t="s">
        <v>998</v>
      </c>
      <c r="D1004" s="88" t="s">
        <v>1431</v>
      </c>
      <c r="E1004" s="13" t="s">
        <v>627</v>
      </c>
    </row>
    <row r="1005" spans="3:5" ht="15" customHeight="1" x14ac:dyDescent="0.25">
      <c r="C1005" s="88" t="s">
        <v>999</v>
      </c>
      <c r="D1005" s="88" t="s">
        <v>1418</v>
      </c>
      <c r="E1005" s="13" t="s">
        <v>627</v>
      </c>
    </row>
    <row r="1006" spans="3:5" ht="15" customHeight="1" x14ac:dyDescent="0.25">
      <c r="C1006" s="88" t="s">
        <v>1000</v>
      </c>
      <c r="D1006" s="88" t="s">
        <v>1428</v>
      </c>
      <c r="E1006" s="13" t="s">
        <v>627</v>
      </c>
    </row>
    <row r="1007" spans="3:5" ht="15" customHeight="1" x14ac:dyDescent="0.25">
      <c r="C1007" s="88" t="s">
        <v>1001</v>
      </c>
      <c r="D1007" s="88" t="s">
        <v>1428</v>
      </c>
      <c r="E1007" s="13" t="s">
        <v>627</v>
      </c>
    </row>
    <row r="1008" spans="3:5" ht="15" customHeight="1" x14ac:dyDescent="0.25">
      <c r="C1008" s="88" t="s">
        <v>1002</v>
      </c>
      <c r="D1008" s="88" t="s">
        <v>1418</v>
      </c>
      <c r="E1008" s="13" t="s">
        <v>627</v>
      </c>
    </row>
    <row r="1009" spans="3:5" ht="15" customHeight="1" x14ac:dyDescent="0.25">
      <c r="C1009" s="88" t="s">
        <v>1003</v>
      </c>
      <c r="D1009" s="88" t="s">
        <v>1427</v>
      </c>
      <c r="E1009" s="13" t="s">
        <v>627</v>
      </c>
    </row>
    <row r="1010" spans="3:5" ht="15" customHeight="1" x14ac:dyDescent="0.25">
      <c r="C1010" s="88" t="s">
        <v>1004</v>
      </c>
      <c r="D1010" s="88" t="s">
        <v>1419</v>
      </c>
      <c r="E1010" s="13" t="s">
        <v>627</v>
      </c>
    </row>
    <row r="1011" spans="3:5" ht="15" customHeight="1" x14ac:dyDescent="0.25">
      <c r="C1011" s="88" t="s">
        <v>1004</v>
      </c>
      <c r="D1011" s="88" t="s">
        <v>1418</v>
      </c>
      <c r="E1011" s="13" t="s">
        <v>627</v>
      </c>
    </row>
    <row r="1012" spans="3:5" ht="15" customHeight="1" x14ac:dyDescent="0.25">
      <c r="C1012" s="88" t="s">
        <v>1005</v>
      </c>
      <c r="D1012" s="88" t="s">
        <v>1430</v>
      </c>
      <c r="E1012" s="13" t="s">
        <v>627</v>
      </c>
    </row>
    <row r="1013" spans="3:5" ht="15" customHeight="1" x14ac:dyDescent="0.25">
      <c r="C1013" s="88" t="s">
        <v>1006</v>
      </c>
      <c r="D1013" s="88" t="s">
        <v>1422</v>
      </c>
      <c r="E1013" s="13" t="s">
        <v>627</v>
      </c>
    </row>
    <row r="1014" spans="3:5" ht="15" customHeight="1" x14ac:dyDescent="0.25">
      <c r="C1014" s="88" t="s">
        <v>1007</v>
      </c>
      <c r="D1014" s="88" t="s">
        <v>1419</v>
      </c>
      <c r="E1014" s="13" t="s">
        <v>627</v>
      </c>
    </row>
    <row r="1015" spans="3:5" ht="15" customHeight="1" x14ac:dyDescent="0.25">
      <c r="C1015" s="88" t="s">
        <v>1008</v>
      </c>
      <c r="D1015" s="88" t="s">
        <v>1431</v>
      </c>
      <c r="E1015" s="13" t="s">
        <v>627</v>
      </c>
    </row>
    <row r="1016" spans="3:5" ht="15" customHeight="1" x14ac:dyDescent="0.25">
      <c r="C1016" s="88" t="s">
        <v>1009</v>
      </c>
      <c r="D1016" s="88" t="s">
        <v>1427</v>
      </c>
      <c r="E1016" s="13" t="s">
        <v>627</v>
      </c>
    </row>
    <row r="1017" spans="3:5" ht="15" customHeight="1" x14ac:dyDescent="0.25">
      <c r="C1017" s="88" t="s">
        <v>1010</v>
      </c>
      <c r="D1017" s="88" t="s">
        <v>1426</v>
      </c>
      <c r="E1017" s="13" t="s">
        <v>627</v>
      </c>
    </row>
    <row r="1018" spans="3:5" ht="15" customHeight="1" x14ac:dyDescent="0.25">
      <c r="C1018" s="88" t="s">
        <v>1011</v>
      </c>
      <c r="D1018" s="88" t="s">
        <v>1525</v>
      </c>
      <c r="E1018" s="13" t="s">
        <v>627</v>
      </c>
    </row>
    <row r="1019" spans="3:5" ht="15" customHeight="1" x14ac:dyDescent="0.25">
      <c r="C1019" s="88" t="s">
        <v>1012</v>
      </c>
      <c r="D1019" s="88" t="s">
        <v>1419</v>
      </c>
      <c r="E1019" s="13" t="s">
        <v>627</v>
      </c>
    </row>
    <row r="1020" spans="3:5" ht="15" customHeight="1" x14ac:dyDescent="0.25">
      <c r="C1020" s="88" t="s">
        <v>1013</v>
      </c>
      <c r="D1020" s="88" t="s">
        <v>1427</v>
      </c>
      <c r="E1020" s="13" t="s">
        <v>627</v>
      </c>
    </row>
    <row r="1021" spans="3:5" ht="15" customHeight="1" x14ac:dyDescent="0.25">
      <c r="C1021" s="88" t="s">
        <v>1014</v>
      </c>
      <c r="D1021" s="88" t="s">
        <v>1419</v>
      </c>
      <c r="E1021" s="13" t="s">
        <v>627</v>
      </c>
    </row>
    <row r="1022" spans="3:5" ht="15" customHeight="1" x14ac:dyDescent="0.25">
      <c r="C1022" s="88" t="s">
        <v>1015</v>
      </c>
      <c r="D1022" s="88" t="s">
        <v>1426</v>
      </c>
      <c r="E1022" s="13" t="s">
        <v>627</v>
      </c>
    </row>
    <row r="1023" spans="3:5" ht="15" customHeight="1" x14ac:dyDescent="0.25">
      <c r="C1023" s="88" t="s">
        <v>1016</v>
      </c>
      <c r="D1023" s="88" t="s">
        <v>1425</v>
      </c>
      <c r="E1023" s="13" t="s">
        <v>627</v>
      </c>
    </row>
    <row r="1024" spans="3:5" ht="15" customHeight="1" x14ac:dyDescent="0.25">
      <c r="C1024" s="88" t="s">
        <v>1017</v>
      </c>
      <c r="D1024" s="88" t="s">
        <v>1430</v>
      </c>
      <c r="E1024" s="13" t="s">
        <v>627</v>
      </c>
    </row>
    <row r="1025" spans="3:5" ht="15" customHeight="1" x14ac:dyDescent="0.25">
      <c r="C1025" s="88" t="s">
        <v>1018</v>
      </c>
      <c r="D1025" s="88" t="s">
        <v>1422</v>
      </c>
      <c r="E1025" s="13" t="s">
        <v>627</v>
      </c>
    </row>
    <row r="1026" spans="3:5" ht="15" customHeight="1" x14ac:dyDescent="0.25">
      <c r="C1026" s="88" t="s">
        <v>1019</v>
      </c>
      <c r="D1026" s="88" t="s">
        <v>1419</v>
      </c>
      <c r="E1026" s="13" t="s">
        <v>627</v>
      </c>
    </row>
    <row r="1027" spans="3:5" ht="15" customHeight="1" x14ac:dyDescent="0.25">
      <c r="C1027" s="88" t="s">
        <v>1020</v>
      </c>
      <c r="D1027" s="88" t="s">
        <v>1418</v>
      </c>
      <c r="E1027" s="13" t="s">
        <v>627</v>
      </c>
    </row>
    <row r="1028" spans="3:5" ht="15" customHeight="1" x14ac:dyDescent="0.25">
      <c r="C1028" s="88" t="s">
        <v>1021</v>
      </c>
      <c r="D1028" s="88" t="s">
        <v>1422</v>
      </c>
      <c r="E1028" s="13" t="s">
        <v>627</v>
      </c>
    </row>
    <row r="1029" spans="3:5" ht="15" customHeight="1" x14ac:dyDescent="0.25">
      <c r="C1029" s="88" t="s">
        <v>1022</v>
      </c>
      <c r="D1029" s="88" t="s">
        <v>1418</v>
      </c>
      <c r="E1029" s="13" t="s">
        <v>627</v>
      </c>
    </row>
    <row r="1030" spans="3:5" ht="15" customHeight="1" x14ac:dyDescent="0.25">
      <c r="C1030" s="88" t="s">
        <v>1023</v>
      </c>
      <c r="D1030" s="88" t="s">
        <v>1419</v>
      </c>
      <c r="E1030" s="13" t="s">
        <v>627</v>
      </c>
    </row>
    <row r="1031" spans="3:5" ht="15" customHeight="1" x14ac:dyDescent="0.25">
      <c r="C1031" s="88" t="s">
        <v>1024</v>
      </c>
      <c r="D1031" s="88" t="s">
        <v>1418</v>
      </c>
      <c r="E1031" s="13" t="s">
        <v>627</v>
      </c>
    </row>
    <row r="1032" spans="3:5" ht="15" customHeight="1" x14ac:dyDescent="0.25">
      <c r="C1032" s="88" t="s">
        <v>1025</v>
      </c>
      <c r="D1032" s="88" t="s">
        <v>1418</v>
      </c>
      <c r="E1032" s="13" t="s">
        <v>627</v>
      </c>
    </row>
    <row r="1033" spans="3:5" ht="15" customHeight="1" x14ac:dyDescent="0.25">
      <c r="C1033" s="88" t="s">
        <v>1026</v>
      </c>
      <c r="D1033" s="88" t="s">
        <v>1418</v>
      </c>
      <c r="E1033" s="13" t="s">
        <v>627</v>
      </c>
    </row>
    <row r="1034" spans="3:5" ht="15" customHeight="1" x14ac:dyDescent="0.25">
      <c r="C1034" s="88" t="s">
        <v>1027</v>
      </c>
      <c r="D1034" s="88" t="s">
        <v>1422</v>
      </c>
      <c r="E1034" s="13" t="s">
        <v>627</v>
      </c>
    </row>
    <row r="1035" spans="3:5" ht="15" customHeight="1" x14ac:dyDescent="0.25">
      <c r="C1035" s="88" t="s">
        <v>1028</v>
      </c>
      <c r="D1035" s="88" t="s">
        <v>1425</v>
      </c>
      <c r="E1035" s="13" t="s">
        <v>627</v>
      </c>
    </row>
    <row r="1036" spans="3:5" ht="15" customHeight="1" x14ac:dyDescent="0.25">
      <c r="C1036" s="88" t="s">
        <v>1029</v>
      </c>
      <c r="D1036" s="88" t="s">
        <v>1431</v>
      </c>
      <c r="E1036" s="13" t="s">
        <v>627</v>
      </c>
    </row>
    <row r="1037" spans="3:5" ht="15" customHeight="1" x14ac:dyDescent="0.25">
      <c r="C1037" s="88" t="s">
        <v>1030</v>
      </c>
      <c r="D1037" s="88" t="s">
        <v>1431</v>
      </c>
      <c r="E1037" s="13" t="s">
        <v>627</v>
      </c>
    </row>
    <row r="1038" spans="3:5" ht="15" customHeight="1" x14ac:dyDescent="0.25">
      <c r="C1038" s="88" t="s">
        <v>1031</v>
      </c>
      <c r="D1038" s="88" t="s">
        <v>1526</v>
      </c>
      <c r="E1038" s="13" t="s">
        <v>627</v>
      </c>
    </row>
    <row r="1039" spans="3:5" ht="15" customHeight="1" x14ac:dyDescent="0.25">
      <c r="C1039" s="88" t="s">
        <v>1032</v>
      </c>
      <c r="D1039" s="88" t="s">
        <v>1422</v>
      </c>
      <c r="E1039" s="13" t="s">
        <v>627</v>
      </c>
    </row>
    <row r="1040" spans="3:5" ht="15" customHeight="1" x14ac:dyDescent="0.25">
      <c r="C1040" s="88" t="s">
        <v>1033</v>
      </c>
      <c r="D1040" s="88" t="s">
        <v>1418</v>
      </c>
      <c r="E1040" s="13" t="s">
        <v>627</v>
      </c>
    </row>
    <row r="1041" spans="3:5" ht="15" customHeight="1" x14ac:dyDescent="0.25">
      <c r="C1041" s="88" t="s">
        <v>1034</v>
      </c>
      <c r="D1041" s="88" t="s">
        <v>1419</v>
      </c>
      <c r="E1041" s="13" t="s">
        <v>627</v>
      </c>
    </row>
    <row r="1042" spans="3:5" ht="15" customHeight="1" x14ac:dyDescent="0.25">
      <c r="C1042" s="88" t="s">
        <v>1035</v>
      </c>
      <c r="D1042" s="88" t="s">
        <v>1428</v>
      </c>
      <c r="E1042" s="13" t="s">
        <v>627</v>
      </c>
    </row>
    <row r="1043" spans="3:5" ht="15" customHeight="1" x14ac:dyDescent="0.25">
      <c r="C1043" s="88" t="s">
        <v>1036</v>
      </c>
      <c r="D1043" s="88" t="s">
        <v>1422</v>
      </c>
      <c r="E1043" s="13" t="s">
        <v>627</v>
      </c>
    </row>
    <row r="1044" spans="3:5" ht="15" customHeight="1" x14ac:dyDescent="0.25">
      <c r="C1044" s="88" t="s">
        <v>1037</v>
      </c>
      <c r="D1044" s="88" t="s">
        <v>1422</v>
      </c>
      <c r="E1044" s="13" t="s">
        <v>627</v>
      </c>
    </row>
    <row r="1045" spans="3:5" ht="15" customHeight="1" x14ac:dyDescent="0.25">
      <c r="C1045" s="88" t="s">
        <v>1038</v>
      </c>
      <c r="D1045" s="88" t="s">
        <v>1422</v>
      </c>
      <c r="E1045" s="13" t="s">
        <v>627</v>
      </c>
    </row>
    <row r="1046" spans="3:5" ht="15" customHeight="1" x14ac:dyDescent="0.25">
      <c r="C1046" s="88" t="s">
        <v>1039</v>
      </c>
      <c r="D1046" s="88" t="s">
        <v>1431</v>
      </c>
      <c r="E1046" s="13" t="s">
        <v>627</v>
      </c>
    </row>
    <row r="1047" spans="3:5" ht="15" customHeight="1" x14ac:dyDescent="0.25">
      <c r="C1047" s="88" t="s">
        <v>1040</v>
      </c>
      <c r="D1047" s="88" t="s">
        <v>1419</v>
      </c>
      <c r="E1047" s="13" t="s">
        <v>627</v>
      </c>
    </row>
    <row r="1048" spans="3:5" ht="15" customHeight="1" x14ac:dyDescent="0.25">
      <c r="C1048" s="88" t="s">
        <v>1041</v>
      </c>
      <c r="D1048" s="88" t="s">
        <v>1422</v>
      </c>
      <c r="E1048" s="13" t="s">
        <v>627</v>
      </c>
    </row>
    <row r="1049" spans="3:5" ht="15" customHeight="1" x14ac:dyDescent="0.25">
      <c r="C1049" s="88" t="s">
        <v>1042</v>
      </c>
      <c r="D1049" s="88" t="s">
        <v>1525</v>
      </c>
      <c r="E1049" s="13" t="s">
        <v>627</v>
      </c>
    </row>
    <row r="1050" spans="3:5" ht="15" customHeight="1" x14ac:dyDescent="0.25">
      <c r="C1050" s="88" t="s">
        <v>1043</v>
      </c>
      <c r="D1050" s="88" t="s">
        <v>1418</v>
      </c>
      <c r="E1050" s="13" t="s">
        <v>627</v>
      </c>
    </row>
    <row r="1051" spans="3:5" ht="15" customHeight="1" x14ac:dyDescent="0.25">
      <c r="C1051" s="88" t="s">
        <v>1044</v>
      </c>
      <c r="D1051" s="88" t="s">
        <v>1419</v>
      </c>
      <c r="E1051" s="13" t="s">
        <v>627</v>
      </c>
    </row>
    <row r="1052" spans="3:5" ht="15" customHeight="1" x14ac:dyDescent="0.25">
      <c r="C1052" s="88" t="s">
        <v>1045</v>
      </c>
      <c r="D1052" s="88" t="s">
        <v>1419</v>
      </c>
      <c r="E1052" s="13" t="s">
        <v>627</v>
      </c>
    </row>
    <row r="1053" spans="3:5" ht="15" customHeight="1" x14ac:dyDescent="0.25">
      <c r="C1053" s="88" t="s">
        <v>1046</v>
      </c>
      <c r="D1053" s="88" t="s">
        <v>1422</v>
      </c>
      <c r="E1053" s="13" t="s">
        <v>627</v>
      </c>
    </row>
    <row r="1054" spans="3:5" ht="15" customHeight="1" x14ac:dyDescent="0.25">
      <c r="C1054" s="88" t="s">
        <v>1047</v>
      </c>
      <c r="D1054" s="88" t="s">
        <v>1428</v>
      </c>
      <c r="E1054" s="13" t="s">
        <v>627</v>
      </c>
    </row>
    <row r="1055" spans="3:5" ht="15" customHeight="1" x14ac:dyDescent="0.25">
      <c r="C1055" s="88" t="s">
        <v>1048</v>
      </c>
      <c r="D1055" s="88" t="s">
        <v>1427</v>
      </c>
      <c r="E1055" s="13" t="s">
        <v>627</v>
      </c>
    </row>
    <row r="1056" spans="3:5" ht="15" customHeight="1" x14ac:dyDescent="0.25">
      <c r="C1056" s="88" t="s">
        <v>1049</v>
      </c>
      <c r="D1056" s="88" t="s">
        <v>1422</v>
      </c>
      <c r="E1056" s="13" t="s">
        <v>627</v>
      </c>
    </row>
    <row r="1057" spans="3:5" ht="15" customHeight="1" x14ac:dyDescent="0.25">
      <c r="C1057" s="88" t="s">
        <v>1050</v>
      </c>
      <c r="D1057" s="88" t="s">
        <v>1419</v>
      </c>
      <c r="E1057" s="13" t="s">
        <v>627</v>
      </c>
    </row>
    <row r="1058" spans="3:5" ht="15" customHeight="1" x14ac:dyDescent="0.25">
      <c r="C1058" s="88" t="s">
        <v>1051</v>
      </c>
      <c r="D1058" s="88" t="s">
        <v>1419</v>
      </c>
      <c r="E1058" s="13" t="s">
        <v>627</v>
      </c>
    </row>
    <row r="1059" spans="3:5" ht="15" customHeight="1" x14ac:dyDescent="0.25">
      <c r="C1059" s="88" t="s">
        <v>1052</v>
      </c>
      <c r="D1059" s="88" t="s">
        <v>1418</v>
      </c>
      <c r="E1059" s="13" t="s">
        <v>627</v>
      </c>
    </row>
    <row r="1060" spans="3:5" ht="15" customHeight="1" x14ac:dyDescent="0.25">
      <c r="C1060" s="88" t="s">
        <v>1053</v>
      </c>
      <c r="D1060" s="88" t="s">
        <v>1422</v>
      </c>
      <c r="E1060" s="13" t="s">
        <v>627</v>
      </c>
    </row>
    <row r="1061" spans="3:5" ht="15" customHeight="1" x14ac:dyDescent="0.25">
      <c r="C1061" s="88" t="s">
        <v>1054</v>
      </c>
      <c r="D1061" s="88" t="s">
        <v>1419</v>
      </c>
      <c r="E1061" s="13" t="s">
        <v>627</v>
      </c>
    </row>
    <row r="1062" spans="3:5" ht="15" customHeight="1" x14ac:dyDescent="0.25">
      <c r="C1062" s="88" t="s">
        <v>1055</v>
      </c>
      <c r="D1062" s="88" t="s">
        <v>1422</v>
      </c>
      <c r="E1062" s="13" t="s">
        <v>627</v>
      </c>
    </row>
    <row r="1063" spans="3:5" ht="15" customHeight="1" x14ac:dyDescent="0.25">
      <c r="C1063" s="88" t="s">
        <v>1056</v>
      </c>
      <c r="D1063" s="88" t="s">
        <v>1419</v>
      </c>
      <c r="E1063" s="13" t="s">
        <v>627</v>
      </c>
    </row>
    <row r="1064" spans="3:5" ht="15" customHeight="1" x14ac:dyDescent="0.25">
      <c r="C1064" s="88" t="s">
        <v>1057</v>
      </c>
      <c r="D1064" s="88" t="s">
        <v>1418</v>
      </c>
      <c r="E1064" s="13" t="s">
        <v>627</v>
      </c>
    </row>
    <row r="1065" spans="3:5" ht="15" customHeight="1" x14ac:dyDescent="0.25">
      <c r="C1065" s="88" t="s">
        <v>1058</v>
      </c>
      <c r="D1065" s="88" t="s">
        <v>1428</v>
      </c>
      <c r="E1065" s="13" t="s">
        <v>627</v>
      </c>
    </row>
    <row r="1066" spans="3:5" ht="15" customHeight="1" x14ac:dyDescent="0.25">
      <c r="C1066" s="88" t="s">
        <v>1059</v>
      </c>
      <c r="D1066" s="88" t="s">
        <v>1418</v>
      </c>
      <c r="E1066" s="13" t="s">
        <v>627</v>
      </c>
    </row>
    <row r="1067" spans="3:5" ht="15" customHeight="1" x14ac:dyDescent="0.25">
      <c r="C1067" s="88" t="s">
        <v>1060</v>
      </c>
      <c r="D1067" s="88" t="s">
        <v>1422</v>
      </c>
      <c r="E1067" s="13" t="s">
        <v>627</v>
      </c>
    </row>
    <row r="1068" spans="3:5" ht="15" customHeight="1" x14ac:dyDescent="0.25">
      <c r="C1068" s="88" t="s">
        <v>1061</v>
      </c>
      <c r="D1068" s="88" t="s">
        <v>1418</v>
      </c>
      <c r="E1068" s="13" t="s">
        <v>627</v>
      </c>
    </row>
    <row r="1069" spans="3:5" ht="15" customHeight="1" x14ac:dyDescent="0.25">
      <c r="C1069" s="88" t="s">
        <v>1062</v>
      </c>
      <c r="D1069" s="88" t="s">
        <v>1419</v>
      </c>
      <c r="E1069" s="13" t="s">
        <v>627</v>
      </c>
    </row>
    <row r="1070" spans="3:5" ht="15" customHeight="1" x14ac:dyDescent="0.25">
      <c r="C1070" s="88" t="s">
        <v>1063</v>
      </c>
      <c r="D1070" s="88" t="s">
        <v>1431</v>
      </c>
      <c r="E1070" s="13" t="s">
        <v>627</v>
      </c>
    </row>
    <row r="1071" spans="3:5" ht="15" customHeight="1" x14ac:dyDescent="0.25">
      <c r="C1071" s="88" t="s">
        <v>1064</v>
      </c>
      <c r="D1071" s="88" t="s">
        <v>1419</v>
      </c>
      <c r="E1071" s="13" t="s">
        <v>627</v>
      </c>
    </row>
    <row r="1072" spans="3:5" ht="15" customHeight="1" x14ac:dyDescent="0.25">
      <c r="C1072" s="88" t="s">
        <v>1065</v>
      </c>
      <c r="D1072" s="88" t="s">
        <v>1419</v>
      </c>
      <c r="E1072" s="13" t="s">
        <v>627</v>
      </c>
    </row>
    <row r="1073" spans="3:5" ht="15" customHeight="1" x14ac:dyDescent="0.25">
      <c r="C1073" s="88" t="s">
        <v>1066</v>
      </c>
      <c r="D1073" s="88" t="s">
        <v>1418</v>
      </c>
      <c r="E1073" s="13" t="s">
        <v>627</v>
      </c>
    </row>
    <row r="1074" spans="3:5" ht="15" customHeight="1" x14ac:dyDescent="0.25">
      <c r="C1074" s="88" t="s">
        <v>1067</v>
      </c>
      <c r="D1074" s="88" t="s">
        <v>1422</v>
      </c>
      <c r="E1074" s="13" t="s">
        <v>627</v>
      </c>
    </row>
    <row r="1075" spans="3:5" ht="15" customHeight="1" x14ac:dyDescent="0.25">
      <c r="C1075" s="88" t="s">
        <v>1068</v>
      </c>
      <c r="D1075" s="88" t="s">
        <v>1418</v>
      </c>
      <c r="E1075" s="13" t="s">
        <v>627</v>
      </c>
    </row>
    <row r="1076" spans="3:5" ht="15" customHeight="1" x14ac:dyDescent="0.25">
      <c r="C1076" s="88" t="s">
        <v>1069</v>
      </c>
      <c r="D1076" s="88" t="s">
        <v>1427</v>
      </c>
      <c r="E1076" s="13" t="s">
        <v>627</v>
      </c>
    </row>
    <row r="1077" spans="3:5" ht="15" customHeight="1" x14ac:dyDescent="0.25">
      <c r="C1077" s="88" t="s">
        <v>1070</v>
      </c>
      <c r="D1077" s="88" t="s">
        <v>1428</v>
      </c>
      <c r="E1077" s="13" t="s">
        <v>627</v>
      </c>
    </row>
    <row r="1078" spans="3:5" ht="15" customHeight="1" x14ac:dyDescent="0.25">
      <c r="C1078" s="88" t="s">
        <v>1071</v>
      </c>
      <c r="D1078" s="88" t="s">
        <v>1427</v>
      </c>
      <c r="E1078" s="13" t="s">
        <v>627</v>
      </c>
    </row>
    <row r="1079" spans="3:5" ht="15" customHeight="1" x14ac:dyDescent="0.25">
      <c r="C1079" s="88" t="s">
        <v>1072</v>
      </c>
      <c r="D1079" s="88" t="s">
        <v>1419</v>
      </c>
      <c r="E1079" s="13" t="s">
        <v>627</v>
      </c>
    </row>
    <row r="1080" spans="3:5" ht="15" customHeight="1" x14ac:dyDescent="0.25">
      <c r="C1080" s="88" t="s">
        <v>1073</v>
      </c>
      <c r="D1080" s="88" t="s">
        <v>1422</v>
      </c>
      <c r="E1080" s="13" t="s">
        <v>627</v>
      </c>
    </row>
    <row r="1081" spans="3:5" ht="15" customHeight="1" x14ac:dyDescent="0.25">
      <c r="C1081" s="88" t="s">
        <v>1074</v>
      </c>
      <c r="D1081" s="88" t="s">
        <v>1419</v>
      </c>
      <c r="E1081" s="13" t="s">
        <v>627</v>
      </c>
    </row>
    <row r="1082" spans="3:5" ht="15" customHeight="1" x14ac:dyDescent="0.25">
      <c r="C1082" s="88" t="s">
        <v>1075</v>
      </c>
      <c r="D1082" s="88" t="s">
        <v>1430</v>
      </c>
      <c r="E1082" s="13" t="s">
        <v>627</v>
      </c>
    </row>
    <row r="1083" spans="3:5" ht="15" customHeight="1" x14ac:dyDescent="0.25">
      <c r="C1083" s="88" t="s">
        <v>1076</v>
      </c>
      <c r="D1083" s="88" t="s">
        <v>1427</v>
      </c>
      <c r="E1083" s="13" t="s">
        <v>627</v>
      </c>
    </row>
    <row r="1084" spans="3:5" ht="15" customHeight="1" x14ac:dyDescent="0.25">
      <c r="C1084" s="88" t="s">
        <v>1077</v>
      </c>
      <c r="D1084" s="88" t="s">
        <v>1424</v>
      </c>
      <c r="E1084" s="13" t="s">
        <v>627</v>
      </c>
    </row>
    <row r="1085" spans="3:5" ht="15" customHeight="1" x14ac:dyDescent="0.25">
      <c r="C1085" s="88" t="s">
        <v>1078</v>
      </c>
      <c r="D1085" s="88" t="s">
        <v>1418</v>
      </c>
      <c r="E1085" s="13" t="s">
        <v>627</v>
      </c>
    </row>
    <row r="1086" spans="3:5" ht="15" customHeight="1" x14ac:dyDescent="0.25">
      <c r="C1086" s="88" t="s">
        <v>1079</v>
      </c>
      <c r="D1086" s="88" t="s">
        <v>1525</v>
      </c>
      <c r="E1086" s="13" t="s">
        <v>627</v>
      </c>
    </row>
    <row r="1087" spans="3:5" ht="15" customHeight="1" x14ac:dyDescent="0.25">
      <c r="C1087" s="88" t="s">
        <v>1080</v>
      </c>
      <c r="D1087" s="88" t="s">
        <v>1419</v>
      </c>
      <c r="E1087" s="13" t="s">
        <v>627</v>
      </c>
    </row>
    <row r="1088" spans="3:5" ht="15" customHeight="1" x14ac:dyDescent="0.25">
      <c r="C1088" s="88" t="s">
        <v>1081</v>
      </c>
      <c r="D1088" s="88" t="s">
        <v>1431</v>
      </c>
      <c r="E1088" s="13" t="s">
        <v>627</v>
      </c>
    </row>
    <row r="1089" spans="3:5" ht="15" customHeight="1" x14ac:dyDescent="0.25">
      <c r="C1089" s="88" t="s">
        <v>1082</v>
      </c>
      <c r="D1089" s="88" t="s">
        <v>1419</v>
      </c>
      <c r="E1089" s="13" t="s">
        <v>627</v>
      </c>
    </row>
    <row r="1090" spans="3:5" ht="15" customHeight="1" x14ac:dyDescent="0.25">
      <c r="C1090" s="88" t="s">
        <v>1083</v>
      </c>
      <c r="D1090" s="88" t="s">
        <v>1430</v>
      </c>
      <c r="E1090" s="13" t="s">
        <v>627</v>
      </c>
    </row>
    <row r="1091" spans="3:5" ht="15" customHeight="1" x14ac:dyDescent="0.25">
      <c r="C1091" s="88" t="s">
        <v>1084</v>
      </c>
      <c r="D1091" s="88" t="s">
        <v>1418</v>
      </c>
      <c r="E1091" s="13" t="s">
        <v>627</v>
      </c>
    </row>
    <row r="1092" spans="3:5" ht="15" customHeight="1" x14ac:dyDescent="0.25">
      <c r="C1092" s="88" t="s">
        <v>1085</v>
      </c>
      <c r="D1092" s="88" t="s">
        <v>1427</v>
      </c>
      <c r="E1092" s="13" t="s">
        <v>627</v>
      </c>
    </row>
    <row r="1093" spans="3:5" ht="15" customHeight="1" x14ac:dyDescent="0.25">
      <c r="C1093" s="88" t="s">
        <v>1086</v>
      </c>
      <c r="D1093" s="88" t="s">
        <v>1419</v>
      </c>
      <c r="E1093" s="13" t="s">
        <v>627</v>
      </c>
    </row>
    <row r="1094" spans="3:5" ht="15" customHeight="1" x14ac:dyDescent="0.25">
      <c r="C1094" s="88" t="s">
        <v>1087</v>
      </c>
      <c r="D1094" s="88" t="s">
        <v>1422</v>
      </c>
      <c r="E1094" s="13" t="s">
        <v>627</v>
      </c>
    </row>
    <row r="1095" spans="3:5" ht="15" customHeight="1" x14ac:dyDescent="0.25">
      <c r="C1095" s="88" t="s">
        <v>1088</v>
      </c>
      <c r="D1095" s="88" t="s">
        <v>1418</v>
      </c>
      <c r="E1095" s="13" t="s">
        <v>627</v>
      </c>
    </row>
    <row r="1096" spans="3:5" ht="15" customHeight="1" x14ac:dyDescent="0.25">
      <c r="C1096" s="88" t="s">
        <v>1089</v>
      </c>
      <c r="D1096" s="88" t="s">
        <v>1426</v>
      </c>
      <c r="E1096" s="13" t="s">
        <v>627</v>
      </c>
    </row>
    <row r="1097" spans="3:5" ht="15" customHeight="1" x14ac:dyDescent="0.25">
      <c r="C1097" s="88" t="s">
        <v>1090</v>
      </c>
      <c r="D1097" s="88" t="s">
        <v>1428</v>
      </c>
      <c r="E1097" s="13" t="s">
        <v>627</v>
      </c>
    </row>
    <row r="1098" spans="3:5" ht="15" customHeight="1" x14ac:dyDescent="0.25">
      <c r="C1098" s="88" t="s">
        <v>1091</v>
      </c>
      <c r="D1098" s="88" t="s">
        <v>1431</v>
      </c>
      <c r="E1098" s="13" t="s">
        <v>627</v>
      </c>
    </row>
    <row r="1099" spans="3:5" ht="15" customHeight="1" x14ac:dyDescent="0.25">
      <c r="C1099" s="88" t="s">
        <v>1092</v>
      </c>
      <c r="D1099" s="88" t="s">
        <v>1418</v>
      </c>
      <c r="E1099" s="13" t="s">
        <v>627</v>
      </c>
    </row>
    <row r="1100" spans="3:5" ht="15" customHeight="1" x14ac:dyDescent="0.25">
      <c r="C1100" s="88" t="s">
        <v>1093</v>
      </c>
      <c r="D1100" s="88" t="s">
        <v>1419</v>
      </c>
      <c r="E1100" s="13" t="s">
        <v>627</v>
      </c>
    </row>
    <row r="1101" spans="3:5" ht="15" customHeight="1" x14ac:dyDescent="0.25">
      <c r="C1101" s="88" t="s">
        <v>1094</v>
      </c>
      <c r="D1101" s="88" t="s">
        <v>1428</v>
      </c>
      <c r="E1101" s="13" t="s">
        <v>627</v>
      </c>
    </row>
    <row r="1102" spans="3:5" ht="15" customHeight="1" x14ac:dyDescent="0.25">
      <c r="C1102" s="88" t="s">
        <v>1095</v>
      </c>
      <c r="D1102" s="88" t="s">
        <v>1426</v>
      </c>
      <c r="E1102" s="13" t="s">
        <v>627</v>
      </c>
    </row>
    <row r="1103" spans="3:5" ht="15" customHeight="1" x14ac:dyDescent="0.25">
      <c r="C1103" s="88" t="s">
        <v>1096</v>
      </c>
      <c r="D1103" s="88" t="s">
        <v>1427</v>
      </c>
      <c r="E1103" s="13" t="s">
        <v>627</v>
      </c>
    </row>
    <row r="1104" spans="3:5" ht="15" customHeight="1" x14ac:dyDescent="0.25">
      <c r="C1104" s="88" t="s">
        <v>1097</v>
      </c>
      <c r="D1104" s="88" t="s">
        <v>1427</v>
      </c>
      <c r="E1104" s="13" t="s">
        <v>627</v>
      </c>
    </row>
    <row r="1105" spans="3:5" ht="15" customHeight="1" x14ac:dyDescent="0.25">
      <c r="C1105" s="88" t="s">
        <v>1098</v>
      </c>
      <c r="D1105" s="88" t="s">
        <v>1419</v>
      </c>
      <c r="E1105" s="13" t="s">
        <v>627</v>
      </c>
    </row>
    <row r="1106" spans="3:5" ht="15" customHeight="1" x14ac:dyDescent="0.25">
      <c r="C1106" s="88" t="s">
        <v>1099</v>
      </c>
      <c r="D1106" s="88" t="s">
        <v>1424</v>
      </c>
      <c r="E1106" s="13" t="s">
        <v>627</v>
      </c>
    </row>
    <row r="1107" spans="3:5" ht="15" customHeight="1" x14ac:dyDescent="0.25">
      <c r="C1107" s="88" t="s">
        <v>1100</v>
      </c>
      <c r="D1107" s="88" t="s">
        <v>1426</v>
      </c>
      <c r="E1107" s="13" t="s">
        <v>627</v>
      </c>
    </row>
    <row r="1108" spans="3:5" ht="15" customHeight="1" x14ac:dyDescent="0.25">
      <c r="C1108" s="88" t="s">
        <v>1100</v>
      </c>
      <c r="D1108" s="88" t="s">
        <v>1418</v>
      </c>
      <c r="E1108" s="13" t="s">
        <v>627</v>
      </c>
    </row>
    <row r="1109" spans="3:5" ht="15" customHeight="1" x14ac:dyDescent="0.25">
      <c r="C1109" s="88" t="s">
        <v>1101</v>
      </c>
      <c r="D1109" s="88" t="s">
        <v>1431</v>
      </c>
      <c r="E1109" s="13" t="s">
        <v>627</v>
      </c>
    </row>
    <row r="1110" spans="3:5" ht="15" customHeight="1" x14ac:dyDescent="0.25">
      <c r="C1110" s="88" t="s">
        <v>1102</v>
      </c>
      <c r="D1110" s="88" t="s">
        <v>1431</v>
      </c>
      <c r="E1110" s="13" t="s">
        <v>627</v>
      </c>
    </row>
    <row r="1111" spans="3:5" ht="15" customHeight="1" x14ac:dyDescent="0.25">
      <c r="C1111" s="88" t="s">
        <v>1102</v>
      </c>
      <c r="D1111" s="88" t="s">
        <v>1419</v>
      </c>
      <c r="E1111" s="13" t="s">
        <v>627</v>
      </c>
    </row>
    <row r="1112" spans="3:5" ht="15" customHeight="1" x14ac:dyDescent="0.25">
      <c r="C1112" s="88" t="s">
        <v>1103</v>
      </c>
      <c r="D1112" s="88" t="s">
        <v>1430</v>
      </c>
      <c r="E1112" s="13" t="s">
        <v>627</v>
      </c>
    </row>
    <row r="1113" spans="3:5" ht="15" customHeight="1" x14ac:dyDescent="0.25">
      <c r="C1113" s="88" t="s">
        <v>1103</v>
      </c>
      <c r="D1113" s="88" t="s">
        <v>1526</v>
      </c>
      <c r="E1113" s="13" t="s">
        <v>627</v>
      </c>
    </row>
    <row r="1114" spans="3:5" ht="15" customHeight="1" x14ac:dyDescent="0.25">
      <c r="C1114" s="88" t="s">
        <v>1104</v>
      </c>
      <c r="D1114" s="88" t="s">
        <v>1418</v>
      </c>
      <c r="E1114" s="13" t="s">
        <v>627</v>
      </c>
    </row>
    <row r="1115" spans="3:5" ht="15" customHeight="1" x14ac:dyDescent="0.25">
      <c r="C1115" s="88" t="s">
        <v>1105</v>
      </c>
      <c r="D1115" s="88" t="s">
        <v>1422</v>
      </c>
      <c r="E1115" s="13" t="s">
        <v>627</v>
      </c>
    </row>
    <row r="1116" spans="3:5" ht="15" customHeight="1" x14ac:dyDescent="0.25">
      <c r="C1116" s="88" t="s">
        <v>1106</v>
      </c>
      <c r="D1116" s="88" t="s">
        <v>1419</v>
      </c>
      <c r="E1116" s="13" t="s">
        <v>627</v>
      </c>
    </row>
    <row r="1117" spans="3:5" ht="15" customHeight="1" x14ac:dyDescent="0.25">
      <c r="C1117" s="88" t="s">
        <v>1107</v>
      </c>
      <c r="D1117" s="88" t="s">
        <v>1423</v>
      </c>
      <c r="E1117" s="13" t="s">
        <v>627</v>
      </c>
    </row>
    <row r="1118" spans="3:5" ht="15" customHeight="1" x14ac:dyDescent="0.25">
      <c r="C1118" s="88" t="s">
        <v>1108</v>
      </c>
      <c r="D1118" s="88" t="s">
        <v>1427</v>
      </c>
      <c r="E1118" s="13" t="s">
        <v>627</v>
      </c>
    </row>
    <row r="1119" spans="3:5" ht="15" customHeight="1" x14ac:dyDescent="0.25">
      <c r="C1119" s="88" t="s">
        <v>1109</v>
      </c>
      <c r="D1119" s="88" t="s">
        <v>1525</v>
      </c>
      <c r="E1119" s="13" t="s">
        <v>627</v>
      </c>
    </row>
    <row r="1120" spans="3:5" ht="15" customHeight="1" x14ac:dyDescent="0.25">
      <c r="C1120" s="88" t="s">
        <v>1109</v>
      </c>
      <c r="D1120" s="88" t="s">
        <v>1431</v>
      </c>
      <c r="E1120" s="13" t="s">
        <v>627</v>
      </c>
    </row>
    <row r="1121" spans="3:5" ht="15" customHeight="1" x14ac:dyDescent="0.25">
      <c r="C1121" s="88" t="s">
        <v>1110</v>
      </c>
      <c r="D1121" s="88" t="s">
        <v>1418</v>
      </c>
      <c r="E1121" s="13" t="s">
        <v>627</v>
      </c>
    </row>
    <row r="1122" spans="3:5" ht="15" customHeight="1" x14ac:dyDescent="0.25">
      <c r="C1122" s="88" t="s">
        <v>1111</v>
      </c>
      <c r="D1122" s="88" t="s">
        <v>1428</v>
      </c>
      <c r="E1122" s="13" t="s">
        <v>627</v>
      </c>
    </row>
    <row r="1123" spans="3:5" ht="15" customHeight="1" x14ac:dyDescent="0.25">
      <c r="C1123" s="88" t="s">
        <v>1112</v>
      </c>
      <c r="D1123" s="88" t="s">
        <v>1427</v>
      </c>
      <c r="E1123" s="13" t="s">
        <v>627</v>
      </c>
    </row>
    <row r="1124" spans="3:5" ht="15" customHeight="1" x14ac:dyDescent="0.25">
      <c r="C1124" s="88" t="s">
        <v>1113</v>
      </c>
      <c r="D1124" s="88" t="s">
        <v>1419</v>
      </c>
      <c r="E1124" s="13" t="s">
        <v>627</v>
      </c>
    </row>
    <row r="1125" spans="3:5" ht="15" customHeight="1" x14ac:dyDescent="0.25">
      <c r="C1125" s="88" t="s">
        <v>1114</v>
      </c>
      <c r="D1125" s="88" t="s">
        <v>1418</v>
      </c>
      <c r="E1125" s="13" t="s">
        <v>627</v>
      </c>
    </row>
    <row r="1126" spans="3:5" ht="15" customHeight="1" x14ac:dyDescent="0.25">
      <c r="C1126" s="88" t="s">
        <v>1115</v>
      </c>
      <c r="D1126" s="88" t="s">
        <v>1422</v>
      </c>
      <c r="E1126" s="13" t="s">
        <v>627</v>
      </c>
    </row>
    <row r="1127" spans="3:5" ht="15" customHeight="1" x14ac:dyDescent="0.25">
      <c r="C1127" s="88" t="s">
        <v>1116</v>
      </c>
      <c r="D1127" s="88" t="s">
        <v>1418</v>
      </c>
      <c r="E1127" s="13" t="s">
        <v>627</v>
      </c>
    </row>
    <row r="1128" spans="3:5" ht="15" customHeight="1" x14ac:dyDescent="0.25">
      <c r="C1128" s="88" t="s">
        <v>1117</v>
      </c>
      <c r="D1128" s="88" t="s">
        <v>1419</v>
      </c>
      <c r="E1128" s="13" t="s">
        <v>627</v>
      </c>
    </row>
    <row r="1129" spans="3:5" ht="15" customHeight="1" x14ac:dyDescent="0.25">
      <c r="C1129" s="88" t="s">
        <v>1118</v>
      </c>
      <c r="D1129" s="88" t="s">
        <v>1428</v>
      </c>
      <c r="E1129" s="13" t="s">
        <v>627</v>
      </c>
    </row>
    <row r="1130" spans="3:5" ht="15" customHeight="1" x14ac:dyDescent="0.25">
      <c r="C1130" s="88" t="s">
        <v>1119</v>
      </c>
      <c r="D1130" s="88" t="s">
        <v>1525</v>
      </c>
      <c r="E1130" s="13" t="s">
        <v>627</v>
      </c>
    </row>
    <row r="1131" spans="3:5" ht="15" customHeight="1" x14ac:dyDescent="0.25">
      <c r="C1131" s="88" t="s">
        <v>1120</v>
      </c>
      <c r="D1131" s="88" t="s">
        <v>1430</v>
      </c>
      <c r="E1131" s="13" t="s">
        <v>627</v>
      </c>
    </row>
    <row r="1132" spans="3:5" ht="15" customHeight="1" x14ac:dyDescent="0.25">
      <c r="C1132" s="88" t="s">
        <v>1121</v>
      </c>
      <c r="D1132" s="88" t="s">
        <v>1431</v>
      </c>
      <c r="E1132" s="13" t="s">
        <v>627</v>
      </c>
    </row>
    <row r="1133" spans="3:5" ht="15" customHeight="1" x14ac:dyDescent="0.25">
      <c r="C1133" s="88" t="s">
        <v>1122</v>
      </c>
      <c r="D1133" s="88" t="s">
        <v>1430</v>
      </c>
      <c r="E1133" s="13" t="s">
        <v>627</v>
      </c>
    </row>
    <row r="1134" spans="3:5" ht="15" customHeight="1" x14ac:dyDescent="0.25">
      <c r="C1134" s="88" t="s">
        <v>1123</v>
      </c>
      <c r="D1134" s="88" t="s">
        <v>1430</v>
      </c>
      <c r="E1134" s="13" t="s">
        <v>627</v>
      </c>
    </row>
    <row r="1135" spans="3:5" ht="15" customHeight="1" x14ac:dyDescent="0.25">
      <c r="C1135" s="88" t="s">
        <v>1124</v>
      </c>
      <c r="D1135" s="88" t="s">
        <v>1422</v>
      </c>
      <c r="E1135" s="13" t="s">
        <v>627</v>
      </c>
    </row>
    <row r="1136" spans="3:5" ht="15" customHeight="1" x14ac:dyDescent="0.25">
      <c r="C1136" s="88" t="s">
        <v>1125</v>
      </c>
      <c r="D1136" s="88" t="s">
        <v>1430</v>
      </c>
      <c r="E1136" s="13" t="s">
        <v>627</v>
      </c>
    </row>
    <row r="1137" spans="3:5" ht="15" customHeight="1" x14ac:dyDescent="0.25">
      <c r="C1137" s="88" t="s">
        <v>1126</v>
      </c>
      <c r="D1137" s="88" t="s">
        <v>1418</v>
      </c>
      <c r="E1137" s="13" t="s">
        <v>627</v>
      </c>
    </row>
    <row r="1138" spans="3:5" ht="15" customHeight="1" x14ac:dyDescent="0.25">
      <c r="C1138" s="88" t="s">
        <v>1127</v>
      </c>
      <c r="D1138" s="88" t="s">
        <v>1418</v>
      </c>
      <c r="E1138" s="13" t="s">
        <v>627</v>
      </c>
    </row>
    <row r="1139" spans="3:5" ht="15" customHeight="1" x14ac:dyDescent="0.25">
      <c r="C1139" s="88" t="s">
        <v>1128</v>
      </c>
      <c r="D1139" s="88" t="s">
        <v>1427</v>
      </c>
      <c r="E1139" s="13" t="s">
        <v>627</v>
      </c>
    </row>
    <row r="1140" spans="3:5" ht="15" customHeight="1" x14ac:dyDescent="0.25">
      <c r="C1140" s="88" t="s">
        <v>1129</v>
      </c>
      <c r="D1140" s="88" t="s">
        <v>1422</v>
      </c>
      <c r="E1140" s="13" t="s">
        <v>627</v>
      </c>
    </row>
    <row r="1141" spans="3:5" ht="15" customHeight="1" x14ac:dyDescent="0.25">
      <c r="C1141" s="88" t="s">
        <v>1130</v>
      </c>
      <c r="D1141" s="88" t="s">
        <v>1418</v>
      </c>
      <c r="E1141" s="13" t="s">
        <v>627</v>
      </c>
    </row>
    <row r="1142" spans="3:5" ht="15" customHeight="1" x14ac:dyDescent="0.25">
      <c r="C1142" s="88" t="s">
        <v>1131</v>
      </c>
      <c r="D1142" s="88" t="s">
        <v>1419</v>
      </c>
      <c r="E1142" s="13" t="s">
        <v>627</v>
      </c>
    </row>
    <row r="1143" spans="3:5" ht="15" customHeight="1" x14ac:dyDescent="0.25">
      <c r="C1143" s="88" t="s">
        <v>1132</v>
      </c>
      <c r="D1143" s="88" t="s">
        <v>1426</v>
      </c>
      <c r="E1143" s="13" t="s">
        <v>627</v>
      </c>
    </row>
    <row r="1144" spans="3:5" ht="15" customHeight="1" x14ac:dyDescent="0.25">
      <c r="C1144" s="88" t="s">
        <v>1133</v>
      </c>
      <c r="D1144" s="88" t="s">
        <v>1422</v>
      </c>
      <c r="E1144" s="13" t="s">
        <v>627</v>
      </c>
    </row>
    <row r="1145" spans="3:5" ht="15" customHeight="1" x14ac:dyDescent="0.25">
      <c r="C1145" s="88" t="s">
        <v>1134</v>
      </c>
      <c r="D1145" s="88" t="s">
        <v>1419</v>
      </c>
      <c r="E1145" s="13" t="s">
        <v>627</v>
      </c>
    </row>
    <row r="1146" spans="3:5" ht="15" customHeight="1" x14ac:dyDescent="0.25">
      <c r="C1146" s="88" t="s">
        <v>1135</v>
      </c>
      <c r="D1146" s="88" t="s">
        <v>1427</v>
      </c>
      <c r="E1146" s="13" t="s">
        <v>627</v>
      </c>
    </row>
    <row r="1147" spans="3:5" ht="15" customHeight="1" x14ac:dyDescent="0.25">
      <c r="C1147" s="88" t="s">
        <v>1136</v>
      </c>
      <c r="D1147" s="88" t="s">
        <v>1419</v>
      </c>
      <c r="E1147" s="13" t="s">
        <v>627</v>
      </c>
    </row>
    <row r="1148" spans="3:5" ht="15" customHeight="1" x14ac:dyDescent="0.25">
      <c r="C1148" s="88" t="s">
        <v>1137</v>
      </c>
      <c r="D1148" s="88" t="s">
        <v>1428</v>
      </c>
      <c r="E1148" s="13" t="s">
        <v>627</v>
      </c>
    </row>
    <row r="1149" spans="3:5" ht="15" customHeight="1" x14ac:dyDescent="0.25">
      <c r="C1149" s="88" t="s">
        <v>1138</v>
      </c>
      <c r="D1149" s="88" t="s">
        <v>1422</v>
      </c>
      <c r="E1149" s="13" t="s">
        <v>627</v>
      </c>
    </row>
    <row r="1150" spans="3:5" ht="15" customHeight="1" x14ac:dyDescent="0.25">
      <c r="C1150" s="88" t="s">
        <v>1139</v>
      </c>
      <c r="D1150" s="88" t="s">
        <v>1427</v>
      </c>
      <c r="E1150" s="13" t="s">
        <v>627</v>
      </c>
    </row>
    <row r="1151" spans="3:5" ht="15" customHeight="1" x14ac:dyDescent="0.25">
      <c r="C1151" s="88" t="s">
        <v>1140</v>
      </c>
      <c r="D1151" s="88" t="s">
        <v>1418</v>
      </c>
      <c r="E1151" s="13" t="s">
        <v>627</v>
      </c>
    </row>
    <row r="1152" spans="3:5" ht="15" customHeight="1" x14ac:dyDescent="0.25">
      <c r="C1152" s="88" t="s">
        <v>1141</v>
      </c>
      <c r="D1152" s="88" t="s">
        <v>1418</v>
      </c>
      <c r="E1152" s="13" t="s">
        <v>627</v>
      </c>
    </row>
    <row r="1153" spans="3:5" ht="15" customHeight="1" x14ac:dyDescent="0.25">
      <c r="C1153" s="88" t="s">
        <v>1142</v>
      </c>
      <c r="D1153" s="88" t="s">
        <v>1421</v>
      </c>
      <c r="E1153" s="13" t="s">
        <v>627</v>
      </c>
    </row>
    <row r="1154" spans="3:5" ht="15" customHeight="1" x14ac:dyDescent="0.25">
      <c r="C1154" s="88" t="s">
        <v>1143</v>
      </c>
      <c r="D1154" s="88" t="s">
        <v>1430</v>
      </c>
      <c r="E1154" s="13" t="s">
        <v>627</v>
      </c>
    </row>
    <row r="1155" spans="3:5" ht="15" customHeight="1" x14ac:dyDescent="0.25">
      <c r="C1155" s="88" t="s">
        <v>1144</v>
      </c>
      <c r="D1155" s="88" t="s">
        <v>1422</v>
      </c>
      <c r="E1155" s="13" t="s">
        <v>627</v>
      </c>
    </row>
    <row r="1156" spans="3:5" ht="15" customHeight="1" x14ac:dyDescent="0.25">
      <c r="C1156" s="88" t="s">
        <v>1145</v>
      </c>
      <c r="D1156" s="88" t="s">
        <v>1420</v>
      </c>
      <c r="E1156" s="13" t="s">
        <v>627</v>
      </c>
    </row>
    <row r="1157" spans="3:5" ht="15" customHeight="1" x14ac:dyDescent="0.25">
      <c r="C1157" s="88" t="s">
        <v>1146</v>
      </c>
      <c r="D1157" s="88" t="s">
        <v>1426</v>
      </c>
      <c r="E1157" s="13" t="s">
        <v>627</v>
      </c>
    </row>
    <row r="1158" spans="3:5" ht="15" customHeight="1" x14ac:dyDescent="0.25">
      <c r="C1158" s="88" t="s">
        <v>1147</v>
      </c>
      <c r="D1158" s="88" t="s">
        <v>1419</v>
      </c>
      <c r="E1158" s="13" t="s">
        <v>627</v>
      </c>
    </row>
    <row r="1159" spans="3:5" ht="15" customHeight="1" x14ac:dyDescent="0.25">
      <c r="C1159" s="88" t="s">
        <v>1148</v>
      </c>
      <c r="D1159" s="88" t="s">
        <v>1425</v>
      </c>
      <c r="E1159" s="13" t="s">
        <v>627</v>
      </c>
    </row>
    <row r="1160" spans="3:5" ht="15" customHeight="1" x14ac:dyDescent="0.25">
      <c r="C1160" s="88" t="s">
        <v>1149</v>
      </c>
      <c r="D1160" s="88" t="s">
        <v>1429</v>
      </c>
      <c r="E1160" s="13" t="s">
        <v>627</v>
      </c>
    </row>
    <row r="1161" spans="3:5" ht="15" customHeight="1" x14ac:dyDescent="0.25">
      <c r="C1161" s="88" t="s">
        <v>1150</v>
      </c>
      <c r="D1161" s="88" t="s">
        <v>1420</v>
      </c>
      <c r="E1161" s="13" t="s">
        <v>627</v>
      </c>
    </row>
    <row r="1162" spans="3:5" ht="15" customHeight="1" x14ac:dyDescent="0.25">
      <c r="C1162" s="88" t="s">
        <v>1151</v>
      </c>
      <c r="D1162" s="88" t="s">
        <v>1430</v>
      </c>
      <c r="E1162" s="13" t="s">
        <v>627</v>
      </c>
    </row>
    <row r="1163" spans="3:5" ht="15" customHeight="1" x14ac:dyDescent="0.25">
      <c r="C1163" s="88" t="s">
        <v>1152</v>
      </c>
      <c r="D1163" s="88" t="s">
        <v>1431</v>
      </c>
      <c r="E1163" s="13" t="s">
        <v>627</v>
      </c>
    </row>
    <row r="1164" spans="3:5" ht="15" customHeight="1" x14ac:dyDescent="0.25">
      <c r="C1164" s="88" t="s">
        <v>1153</v>
      </c>
      <c r="D1164" s="88" t="s">
        <v>1423</v>
      </c>
      <c r="E1164" s="13" t="s">
        <v>627</v>
      </c>
    </row>
    <row r="1165" spans="3:5" ht="15" customHeight="1" x14ac:dyDescent="0.25">
      <c r="C1165" s="88" t="s">
        <v>1154</v>
      </c>
      <c r="D1165" s="88" t="s">
        <v>1423</v>
      </c>
      <c r="E1165" s="13" t="s">
        <v>627</v>
      </c>
    </row>
    <row r="1166" spans="3:5" ht="15" customHeight="1" x14ac:dyDescent="0.25">
      <c r="C1166" s="88" t="s">
        <v>1155</v>
      </c>
      <c r="D1166" s="88" t="s">
        <v>1426</v>
      </c>
      <c r="E1166" s="13" t="s">
        <v>627</v>
      </c>
    </row>
    <row r="1167" spans="3:5" ht="15" customHeight="1" x14ac:dyDescent="0.25">
      <c r="C1167" s="88" t="s">
        <v>1156</v>
      </c>
      <c r="D1167" s="88" t="s">
        <v>1426</v>
      </c>
      <c r="E1167" s="13" t="s">
        <v>627</v>
      </c>
    </row>
    <row r="1168" spans="3:5" ht="15" customHeight="1" x14ac:dyDescent="0.25">
      <c r="C1168" s="88" t="s">
        <v>1157</v>
      </c>
      <c r="D1168" s="88" t="s">
        <v>1526</v>
      </c>
      <c r="E1168" s="13" t="s">
        <v>627</v>
      </c>
    </row>
    <row r="1169" spans="3:5" ht="15" customHeight="1" x14ac:dyDescent="0.25">
      <c r="C1169" s="88" t="s">
        <v>1158</v>
      </c>
      <c r="D1169" s="88" t="s">
        <v>1418</v>
      </c>
      <c r="E1169" s="13" t="s">
        <v>627</v>
      </c>
    </row>
    <row r="1170" spans="3:5" ht="15" customHeight="1" x14ac:dyDescent="0.25">
      <c r="C1170" s="88" t="s">
        <v>1159</v>
      </c>
      <c r="D1170" s="88" t="s">
        <v>1426</v>
      </c>
      <c r="E1170" s="13" t="s">
        <v>627</v>
      </c>
    </row>
    <row r="1171" spans="3:5" ht="15" customHeight="1" x14ac:dyDescent="0.25">
      <c r="C1171" s="88" t="s">
        <v>1160</v>
      </c>
      <c r="D1171" s="88" t="s">
        <v>1426</v>
      </c>
      <c r="E1171" s="13" t="s">
        <v>627</v>
      </c>
    </row>
    <row r="1172" spans="3:5" ht="15" customHeight="1" x14ac:dyDescent="0.25">
      <c r="C1172" s="88" t="s">
        <v>1161</v>
      </c>
      <c r="D1172" s="88" t="s">
        <v>1426</v>
      </c>
      <c r="E1172" s="13" t="s">
        <v>627</v>
      </c>
    </row>
    <row r="1173" spans="3:5" ht="15" customHeight="1" x14ac:dyDescent="0.25">
      <c r="C1173" s="88" t="s">
        <v>1162</v>
      </c>
      <c r="D1173" s="88" t="s">
        <v>1426</v>
      </c>
      <c r="E1173" s="13" t="s">
        <v>627</v>
      </c>
    </row>
    <row r="1174" spans="3:5" ht="15" customHeight="1" x14ac:dyDescent="0.25">
      <c r="C1174" s="88" t="s">
        <v>1163</v>
      </c>
      <c r="D1174" s="88" t="s">
        <v>1426</v>
      </c>
      <c r="E1174" s="13" t="s">
        <v>627</v>
      </c>
    </row>
    <row r="1175" spans="3:5" ht="15" customHeight="1" x14ac:dyDescent="0.25">
      <c r="C1175" s="88" t="s">
        <v>1164</v>
      </c>
      <c r="D1175" s="88" t="s">
        <v>1430</v>
      </c>
      <c r="E1175" s="13" t="s">
        <v>627</v>
      </c>
    </row>
    <row r="1176" spans="3:5" ht="15" customHeight="1" x14ac:dyDescent="0.25">
      <c r="C1176" s="88" t="s">
        <v>1165</v>
      </c>
      <c r="D1176" s="88" t="s">
        <v>1426</v>
      </c>
      <c r="E1176" s="13" t="s">
        <v>627</v>
      </c>
    </row>
    <row r="1177" spans="3:5" ht="15" customHeight="1" x14ac:dyDescent="0.25">
      <c r="C1177" s="88" t="s">
        <v>1166</v>
      </c>
      <c r="D1177" s="88" t="s">
        <v>1426</v>
      </c>
      <c r="E1177" s="13" t="s">
        <v>627</v>
      </c>
    </row>
    <row r="1178" spans="3:5" ht="15" customHeight="1" x14ac:dyDescent="0.25">
      <c r="C1178" s="88" t="s">
        <v>1167</v>
      </c>
      <c r="D1178" s="88" t="s">
        <v>1426</v>
      </c>
      <c r="E1178" s="13" t="s">
        <v>627</v>
      </c>
    </row>
    <row r="1179" spans="3:5" ht="15" customHeight="1" x14ac:dyDescent="0.25">
      <c r="C1179" s="88" t="s">
        <v>1168</v>
      </c>
      <c r="D1179" s="88" t="s">
        <v>1426</v>
      </c>
      <c r="E1179" s="13" t="s">
        <v>627</v>
      </c>
    </row>
    <row r="1180" spans="3:5" ht="15" customHeight="1" x14ac:dyDescent="0.25">
      <c r="C1180" s="88" t="s">
        <v>1169</v>
      </c>
      <c r="D1180" s="88" t="s">
        <v>1420</v>
      </c>
      <c r="E1180" s="13" t="s">
        <v>627</v>
      </c>
    </row>
    <row r="1181" spans="3:5" ht="15" customHeight="1" x14ac:dyDescent="0.25">
      <c r="C1181" s="88" t="s">
        <v>1170</v>
      </c>
      <c r="D1181" s="88" t="s">
        <v>1425</v>
      </c>
      <c r="E1181" s="13" t="s">
        <v>627</v>
      </c>
    </row>
    <row r="1182" spans="3:5" ht="15" customHeight="1" x14ac:dyDescent="0.25">
      <c r="C1182" s="88" t="s">
        <v>1171</v>
      </c>
      <c r="D1182" s="88" t="s">
        <v>1421</v>
      </c>
      <c r="E1182" s="13" t="s">
        <v>627</v>
      </c>
    </row>
    <row r="1183" spans="3:5" ht="15" customHeight="1" x14ac:dyDescent="0.25">
      <c r="C1183" s="88" t="s">
        <v>1172</v>
      </c>
      <c r="D1183" s="88" t="s">
        <v>1425</v>
      </c>
      <c r="E1183" s="13" t="s">
        <v>627</v>
      </c>
    </row>
    <row r="1184" spans="3:5" ht="15" customHeight="1" x14ac:dyDescent="0.25">
      <c r="C1184" s="88" t="s">
        <v>1173</v>
      </c>
      <c r="D1184" s="88" t="s">
        <v>1422</v>
      </c>
      <c r="E1184" s="13" t="s">
        <v>627</v>
      </c>
    </row>
    <row r="1185" spans="3:5" ht="15" customHeight="1" x14ac:dyDescent="0.25">
      <c r="C1185" s="88" t="s">
        <v>1174</v>
      </c>
      <c r="D1185" s="88" t="s">
        <v>1418</v>
      </c>
      <c r="E1185" s="13" t="s">
        <v>627</v>
      </c>
    </row>
    <row r="1186" spans="3:5" ht="15" customHeight="1" x14ac:dyDescent="0.25">
      <c r="C1186" s="88" t="s">
        <v>1175</v>
      </c>
      <c r="D1186" s="88" t="s">
        <v>1428</v>
      </c>
      <c r="E1186" s="13" t="s">
        <v>627</v>
      </c>
    </row>
    <row r="1187" spans="3:5" ht="15" customHeight="1" x14ac:dyDescent="0.25">
      <c r="C1187" s="88" t="s">
        <v>1176</v>
      </c>
      <c r="D1187" s="88" t="s">
        <v>1419</v>
      </c>
      <c r="E1187" s="13" t="s">
        <v>627</v>
      </c>
    </row>
    <row r="1188" spans="3:5" ht="15" customHeight="1" x14ac:dyDescent="0.25">
      <c r="C1188" s="88" t="s">
        <v>1177</v>
      </c>
      <c r="D1188" s="88" t="s">
        <v>1423</v>
      </c>
      <c r="E1188" s="13" t="s">
        <v>627</v>
      </c>
    </row>
    <row r="1189" spans="3:5" ht="15" customHeight="1" x14ac:dyDescent="0.25">
      <c r="C1189" s="88" t="s">
        <v>1178</v>
      </c>
      <c r="D1189" s="88" t="s">
        <v>1423</v>
      </c>
      <c r="E1189" s="13" t="s">
        <v>627</v>
      </c>
    </row>
    <row r="1190" spans="3:5" ht="15" customHeight="1" x14ac:dyDescent="0.25">
      <c r="C1190" s="88" t="s">
        <v>1179</v>
      </c>
      <c r="D1190" s="88" t="s">
        <v>1425</v>
      </c>
      <c r="E1190" s="13" t="s">
        <v>627</v>
      </c>
    </row>
    <row r="1191" spans="3:5" ht="15" customHeight="1" x14ac:dyDescent="0.25">
      <c r="C1191" s="88" t="s">
        <v>1180</v>
      </c>
      <c r="D1191" s="88" t="s">
        <v>1427</v>
      </c>
      <c r="E1191" s="13" t="s">
        <v>627</v>
      </c>
    </row>
    <row r="1192" spans="3:5" ht="15" customHeight="1" x14ac:dyDescent="0.25">
      <c r="C1192" s="88" t="s">
        <v>1181</v>
      </c>
      <c r="D1192" s="88" t="s">
        <v>1419</v>
      </c>
      <c r="E1192" s="13" t="s">
        <v>627</v>
      </c>
    </row>
    <row r="1193" spans="3:5" ht="15" customHeight="1" x14ac:dyDescent="0.25">
      <c r="C1193" s="88" t="s">
        <v>1182</v>
      </c>
      <c r="D1193" s="88" t="s">
        <v>1425</v>
      </c>
      <c r="E1193" s="13" t="s">
        <v>627</v>
      </c>
    </row>
    <row r="1194" spans="3:5" ht="15" customHeight="1" x14ac:dyDescent="0.25">
      <c r="C1194" s="88" t="s">
        <v>1183</v>
      </c>
      <c r="D1194" s="88" t="s">
        <v>1418</v>
      </c>
      <c r="E1194" s="13" t="s">
        <v>627</v>
      </c>
    </row>
    <row r="1195" spans="3:5" ht="15" customHeight="1" x14ac:dyDescent="0.25">
      <c r="C1195" s="88" t="s">
        <v>1184</v>
      </c>
      <c r="D1195" s="88" t="s">
        <v>1418</v>
      </c>
      <c r="E1195" s="13" t="s">
        <v>627</v>
      </c>
    </row>
    <row r="1196" spans="3:5" ht="15" customHeight="1" x14ac:dyDescent="0.25">
      <c r="C1196" s="88" t="s">
        <v>1185</v>
      </c>
      <c r="D1196" s="88" t="s">
        <v>1419</v>
      </c>
      <c r="E1196" s="13" t="s">
        <v>627</v>
      </c>
    </row>
    <row r="1197" spans="3:5" ht="15" customHeight="1" x14ac:dyDescent="0.25">
      <c r="C1197" s="88" t="s">
        <v>1186</v>
      </c>
      <c r="D1197" s="88" t="s">
        <v>1422</v>
      </c>
      <c r="E1197" s="13" t="s">
        <v>627</v>
      </c>
    </row>
    <row r="1198" spans="3:5" ht="15" customHeight="1" x14ac:dyDescent="0.25">
      <c r="C1198" s="88" t="s">
        <v>1187</v>
      </c>
      <c r="D1198" s="88" t="s">
        <v>1431</v>
      </c>
      <c r="E1198" s="13" t="s">
        <v>627</v>
      </c>
    </row>
    <row r="1199" spans="3:5" ht="15" customHeight="1" x14ac:dyDescent="0.25">
      <c r="C1199" s="88" t="s">
        <v>1188</v>
      </c>
      <c r="D1199" s="88" t="s">
        <v>1431</v>
      </c>
      <c r="E1199" s="13" t="s">
        <v>627</v>
      </c>
    </row>
    <row r="1200" spans="3:5" ht="15" customHeight="1" x14ac:dyDescent="0.25">
      <c r="C1200" s="88" t="s">
        <v>1189</v>
      </c>
      <c r="D1200" s="88" t="s">
        <v>1420</v>
      </c>
      <c r="E1200" s="13" t="s">
        <v>627</v>
      </c>
    </row>
    <row r="1201" spans="3:5" ht="15" customHeight="1" x14ac:dyDescent="0.25">
      <c r="C1201" s="88" t="s">
        <v>1190</v>
      </c>
      <c r="D1201" s="88" t="s">
        <v>1426</v>
      </c>
      <c r="E1201" s="13" t="s">
        <v>627</v>
      </c>
    </row>
    <row r="1202" spans="3:5" ht="15" customHeight="1" x14ac:dyDescent="0.25">
      <c r="C1202" s="88" t="s">
        <v>1191</v>
      </c>
      <c r="D1202" s="88" t="s">
        <v>1421</v>
      </c>
      <c r="E1202" s="13" t="s">
        <v>627</v>
      </c>
    </row>
    <row r="1203" spans="3:5" ht="15" customHeight="1" x14ac:dyDescent="0.25">
      <c r="C1203" s="88" t="s">
        <v>1192</v>
      </c>
      <c r="D1203" s="88" t="s">
        <v>1418</v>
      </c>
      <c r="E1203" s="13" t="s">
        <v>627</v>
      </c>
    </row>
    <row r="1204" spans="3:5" ht="15" customHeight="1" x14ac:dyDescent="0.25">
      <c r="C1204" s="88" t="s">
        <v>1193</v>
      </c>
      <c r="D1204" s="88" t="s">
        <v>1419</v>
      </c>
      <c r="E1204" s="13" t="s">
        <v>627</v>
      </c>
    </row>
    <row r="1205" spans="3:5" ht="15" customHeight="1" x14ac:dyDescent="0.25">
      <c r="C1205" s="88" t="s">
        <v>1194</v>
      </c>
      <c r="D1205" s="88" t="s">
        <v>1422</v>
      </c>
      <c r="E1205" s="13" t="s">
        <v>627</v>
      </c>
    </row>
    <row r="1206" spans="3:5" ht="15" customHeight="1" x14ac:dyDescent="0.25">
      <c r="C1206" s="88" t="s">
        <v>1195</v>
      </c>
      <c r="D1206" s="88" t="s">
        <v>1426</v>
      </c>
      <c r="E1206" s="13" t="s">
        <v>627</v>
      </c>
    </row>
    <row r="1207" spans="3:5" ht="15" customHeight="1" x14ac:dyDescent="0.25">
      <c r="C1207" s="88" t="s">
        <v>1196</v>
      </c>
      <c r="D1207" s="88" t="s">
        <v>1424</v>
      </c>
      <c r="E1207" s="13" t="s">
        <v>627</v>
      </c>
    </row>
    <row r="1208" spans="3:5" ht="15" customHeight="1" x14ac:dyDescent="0.25">
      <c r="C1208" s="88" t="s">
        <v>1197</v>
      </c>
      <c r="D1208" s="88" t="s">
        <v>1423</v>
      </c>
      <c r="E1208" s="13" t="s">
        <v>627</v>
      </c>
    </row>
    <row r="1209" spans="3:5" ht="15" customHeight="1" x14ac:dyDescent="0.25">
      <c r="C1209" s="88" t="s">
        <v>1198</v>
      </c>
      <c r="D1209" s="88" t="s">
        <v>1424</v>
      </c>
      <c r="E1209" s="13" t="s">
        <v>627</v>
      </c>
    </row>
    <row r="1210" spans="3:5" ht="15" customHeight="1" x14ac:dyDescent="0.25">
      <c r="C1210" s="88" t="s">
        <v>1199</v>
      </c>
      <c r="D1210" s="88" t="s">
        <v>1423</v>
      </c>
      <c r="E1210" s="13" t="s">
        <v>627</v>
      </c>
    </row>
    <row r="1211" spans="3:5" ht="15" customHeight="1" x14ac:dyDescent="0.25">
      <c r="C1211" s="88" t="s">
        <v>1200</v>
      </c>
      <c r="D1211" s="88" t="s">
        <v>1426</v>
      </c>
      <c r="E1211" s="13" t="s">
        <v>627</v>
      </c>
    </row>
    <row r="1212" spans="3:5" ht="15" customHeight="1" x14ac:dyDescent="0.25">
      <c r="C1212" s="88" t="s">
        <v>1201</v>
      </c>
      <c r="D1212" s="88" t="s">
        <v>1425</v>
      </c>
      <c r="E1212" s="13" t="s">
        <v>627</v>
      </c>
    </row>
    <row r="1213" spans="3:5" ht="15" customHeight="1" x14ac:dyDescent="0.25">
      <c r="C1213" s="88" t="s">
        <v>1202</v>
      </c>
      <c r="D1213" s="88" t="s">
        <v>1426</v>
      </c>
      <c r="E1213" s="13" t="s">
        <v>627</v>
      </c>
    </row>
    <row r="1214" spans="3:5" ht="15" customHeight="1" x14ac:dyDescent="0.25">
      <c r="C1214" s="88" t="s">
        <v>1203</v>
      </c>
      <c r="D1214" s="88" t="s">
        <v>1419</v>
      </c>
      <c r="E1214" s="13" t="s">
        <v>627</v>
      </c>
    </row>
    <row r="1215" spans="3:5" ht="15" customHeight="1" x14ac:dyDescent="0.25">
      <c r="C1215" s="88" t="s">
        <v>1204</v>
      </c>
      <c r="D1215" s="88" t="s">
        <v>1424</v>
      </c>
      <c r="E1215" s="13" t="s">
        <v>627</v>
      </c>
    </row>
    <row r="1216" spans="3:5" ht="15" customHeight="1" x14ac:dyDescent="0.25">
      <c r="C1216" s="88" t="s">
        <v>1205</v>
      </c>
      <c r="D1216" s="88" t="s">
        <v>1426</v>
      </c>
      <c r="E1216" s="13" t="s">
        <v>627</v>
      </c>
    </row>
    <row r="1217" spans="3:5" ht="15" customHeight="1" x14ac:dyDescent="0.25">
      <c r="C1217" s="88" t="s">
        <v>1206</v>
      </c>
      <c r="D1217" s="88" t="s">
        <v>1425</v>
      </c>
      <c r="E1217" s="13" t="s">
        <v>627</v>
      </c>
    </row>
    <row r="1218" spans="3:5" ht="15" customHeight="1" x14ac:dyDescent="0.25">
      <c r="C1218" s="88" t="s">
        <v>1207</v>
      </c>
      <c r="D1218" s="88" t="s">
        <v>1418</v>
      </c>
      <c r="E1218" s="13" t="s">
        <v>627</v>
      </c>
    </row>
    <row r="1219" spans="3:5" ht="15" customHeight="1" x14ac:dyDescent="0.25">
      <c r="C1219" s="88" t="s">
        <v>1208</v>
      </c>
      <c r="D1219" s="88" t="s">
        <v>1418</v>
      </c>
      <c r="E1219" s="13" t="s">
        <v>627</v>
      </c>
    </row>
    <row r="1220" spans="3:5" ht="15" customHeight="1" x14ac:dyDescent="0.25">
      <c r="C1220" s="88" t="s">
        <v>1209</v>
      </c>
      <c r="D1220" s="88" t="s">
        <v>1418</v>
      </c>
      <c r="E1220" s="13" t="s">
        <v>627</v>
      </c>
    </row>
    <row r="1221" spans="3:5" ht="15" customHeight="1" x14ac:dyDescent="0.25">
      <c r="C1221" s="88" t="s">
        <v>1210</v>
      </c>
      <c r="D1221" s="88" t="s">
        <v>1418</v>
      </c>
      <c r="E1221" s="13" t="s">
        <v>627</v>
      </c>
    </row>
    <row r="1222" spans="3:5" ht="15" customHeight="1" x14ac:dyDescent="0.25">
      <c r="C1222" s="88" t="s">
        <v>1211</v>
      </c>
      <c r="D1222" s="88" t="s">
        <v>1418</v>
      </c>
      <c r="E1222" s="13" t="s">
        <v>627</v>
      </c>
    </row>
    <row r="1223" spans="3:5" ht="15" customHeight="1" x14ac:dyDescent="0.25">
      <c r="C1223" s="88" t="s">
        <v>1212</v>
      </c>
      <c r="D1223" s="88" t="s">
        <v>1427</v>
      </c>
      <c r="E1223" s="13" t="s">
        <v>627</v>
      </c>
    </row>
    <row r="1224" spans="3:5" ht="15" customHeight="1" x14ac:dyDescent="0.25">
      <c r="C1224" s="88" t="s">
        <v>1213</v>
      </c>
      <c r="D1224" s="88" t="s">
        <v>1425</v>
      </c>
      <c r="E1224" s="13" t="s">
        <v>627</v>
      </c>
    </row>
    <row r="1225" spans="3:5" ht="15" customHeight="1" x14ac:dyDescent="0.25">
      <c r="C1225" s="88" t="s">
        <v>1214</v>
      </c>
      <c r="D1225" s="88" t="s">
        <v>1427</v>
      </c>
      <c r="E1225" s="13" t="s">
        <v>627</v>
      </c>
    </row>
    <row r="1226" spans="3:5" ht="15" customHeight="1" x14ac:dyDescent="0.25">
      <c r="C1226" s="88" t="s">
        <v>1215</v>
      </c>
      <c r="D1226" s="88" t="s">
        <v>1423</v>
      </c>
      <c r="E1226" s="13" t="s">
        <v>627</v>
      </c>
    </row>
    <row r="1227" spans="3:5" ht="15" customHeight="1" x14ac:dyDescent="0.25">
      <c r="C1227" s="88" t="s">
        <v>1216</v>
      </c>
      <c r="D1227" s="88" t="s">
        <v>1426</v>
      </c>
      <c r="E1227" s="13" t="s">
        <v>627</v>
      </c>
    </row>
    <row r="1228" spans="3:5" ht="15" customHeight="1" x14ac:dyDescent="0.25">
      <c r="C1228" s="88" t="s">
        <v>1217</v>
      </c>
      <c r="D1228" s="88" t="s">
        <v>1427</v>
      </c>
      <c r="E1228" s="13" t="s">
        <v>627</v>
      </c>
    </row>
    <row r="1229" spans="3:5" ht="15" customHeight="1" x14ac:dyDescent="0.25">
      <c r="C1229" s="88" t="s">
        <v>1218</v>
      </c>
      <c r="D1229" s="88" t="s">
        <v>1421</v>
      </c>
      <c r="E1229" s="13" t="s">
        <v>627</v>
      </c>
    </row>
    <row r="1230" spans="3:5" ht="15" customHeight="1" x14ac:dyDescent="0.25">
      <c r="C1230" s="88" t="s">
        <v>1219</v>
      </c>
      <c r="D1230" s="88" t="s">
        <v>1421</v>
      </c>
      <c r="E1230" s="13" t="s">
        <v>627</v>
      </c>
    </row>
    <row r="1231" spans="3:5" ht="15" customHeight="1" x14ac:dyDescent="0.25">
      <c r="C1231" s="88" t="s">
        <v>1220</v>
      </c>
      <c r="D1231" s="88" t="s">
        <v>1426</v>
      </c>
      <c r="E1231" s="13" t="s">
        <v>627</v>
      </c>
    </row>
    <row r="1232" spans="3:5" ht="15" customHeight="1" x14ac:dyDescent="0.25">
      <c r="C1232" s="88" t="s">
        <v>1221</v>
      </c>
      <c r="D1232" s="88" t="s">
        <v>1426</v>
      </c>
      <c r="E1232" s="13" t="s">
        <v>627</v>
      </c>
    </row>
    <row r="1233" spans="3:5" ht="15" customHeight="1" x14ac:dyDescent="0.25">
      <c r="C1233" s="88" t="s">
        <v>1222</v>
      </c>
      <c r="D1233" s="88" t="s">
        <v>1426</v>
      </c>
      <c r="E1233" s="13" t="s">
        <v>627</v>
      </c>
    </row>
    <row r="1234" spans="3:5" ht="15" customHeight="1" x14ac:dyDescent="0.25">
      <c r="C1234" s="88" t="s">
        <v>1223</v>
      </c>
      <c r="D1234" s="88" t="s">
        <v>1421</v>
      </c>
      <c r="E1234" s="13" t="s">
        <v>627</v>
      </c>
    </row>
    <row r="1235" spans="3:5" ht="15" customHeight="1" x14ac:dyDescent="0.25">
      <c r="C1235" s="88" t="s">
        <v>1224</v>
      </c>
      <c r="D1235" s="88" t="s">
        <v>1431</v>
      </c>
      <c r="E1235" s="13" t="s">
        <v>627</v>
      </c>
    </row>
    <row r="1236" spans="3:5" ht="15" customHeight="1" x14ac:dyDescent="0.25">
      <c r="C1236" s="88" t="s">
        <v>1225</v>
      </c>
      <c r="D1236" s="88" t="s">
        <v>1430</v>
      </c>
      <c r="E1236" s="13" t="s">
        <v>627</v>
      </c>
    </row>
    <row r="1237" spans="3:5" ht="15" customHeight="1" x14ac:dyDescent="0.25">
      <c r="C1237" s="88" t="s">
        <v>1226</v>
      </c>
      <c r="D1237" s="88" t="s">
        <v>1424</v>
      </c>
      <c r="E1237" s="13" t="s">
        <v>627</v>
      </c>
    </row>
    <row r="1238" spans="3:5" ht="15" customHeight="1" x14ac:dyDescent="0.25">
      <c r="C1238" s="88" t="s">
        <v>1227</v>
      </c>
      <c r="D1238" s="88" t="s">
        <v>1424</v>
      </c>
      <c r="E1238" s="13" t="s">
        <v>627</v>
      </c>
    </row>
    <row r="1239" spans="3:5" ht="15" customHeight="1" x14ac:dyDescent="0.25">
      <c r="C1239" s="88" t="s">
        <v>1228</v>
      </c>
      <c r="D1239" s="88" t="s">
        <v>1426</v>
      </c>
      <c r="E1239" s="13" t="s">
        <v>627</v>
      </c>
    </row>
    <row r="1240" spans="3:5" ht="15" customHeight="1" x14ac:dyDescent="0.25">
      <c r="C1240" s="88" t="s">
        <v>1229</v>
      </c>
      <c r="D1240" s="88" t="s">
        <v>1429</v>
      </c>
      <c r="E1240" s="13" t="s">
        <v>627</v>
      </c>
    </row>
    <row r="1241" spans="3:5" ht="15" customHeight="1" x14ac:dyDescent="0.25">
      <c r="C1241" s="88" t="s">
        <v>1230</v>
      </c>
      <c r="D1241" s="88" t="s">
        <v>1421</v>
      </c>
      <c r="E1241" s="13" t="s">
        <v>627</v>
      </c>
    </row>
    <row r="1242" spans="3:5" ht="15" customHeight="1" x14ac:dyDescent="0.25">
      <c r="C1242" s="88" t="s">
        <v>1231</v>
      </c>
      <c r="D1242" s="88" t="s">
        <v>1427</v>
      </c>
      <c r="E1242" s="13" t="s">
        <v>627</v>
      </c>
    </row>
    <row r="1243" spans="3:5" ht="15" customHeight="1" x14ac:dyDescent="0.25">
      <c r="C1243" s="88" t="s">
        <v>1232</v>
      </c>
      <c r="D1243" s="88" t="s">
        <v>1426</v>
      </c>
      <c r="E1243" s="13" t="s">
        <v>627</v>
      </c>
    </row>
    <row r="1244" spans="3:5" ht="15" customHeight="1" x14ac:dyDescent="0.25">
      <c r="C1244" s="88" t="s">
        <v>1233</v>
      </c>
      <c r="D1244" s="88" t="s">
        <v>1425</v>
      </c>
      <c r="E1244" s="13" t="s">
        <v>627</v>
      </c>
    </row>
    <row r="1245" spans="3:5" ht="15" customHeight="1" x14ac:dyDescent="0.25">
      <c r="C1245" s="88" t="s">
        <v>1234</v>
      </c>
      <c r="D1245" s="88" t="s">
        <v>1427</v>
      </c>
      <c r="E1245" s="13" t="s">
        <v>627</v>
      </c>
    </row>
    <row r="1246" spans="3:5" ht="15" customHeight="1" x14ac:dyDescent="0.25">
      <c r="C1246" s="88" t="s">
        <v>1235</v>
      </c>
      <c r="D1246" s="88" t="s">
        <v>1426</v>
      </c>
      <c r="E1246" s="13" t="s">
        <v>627</v>
      </c>
    </row>
    <row r="1247" spans="3:5" ht="15" customHeight="1" x14ac:dyDescent="0.25">
      <c r="C1247" s="88" t="s">
        <v>1236</v>
      </c>
      <c r="D1247" s="88" t="s">
        <v>1431</v>
      </c>
      <c r="E1247" s="13" t="s">
        <v>627</v>
      </c>
    </row>
    <row r="1248" spans="3:5" ht="15" customHeight="1" x14ac:dyDescent="0.25">
      <c r="C1248" s="88" t="s">
        <v>1237</v>
      </c>
      <c r="D1248" s="88" t="s">
        <v>1418</v>
      </c>
      <c r="E1248" s="13" t="s">
        <v>627</v>
      </c>
    </row>
  </sheetData>
  <sortState xmlns:xlrd2="http://schemas.microsoft.com/office/spreadsheetml/2017/richdata2" ref="I2:J30">
    <sortCondition ref="I2:I30"/>
  </sortState>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P45"/>
  <sheetViews>
    <sheetView showGridLines="0" zoomScaleNormal="100" workbookViewId="0">
      <selection activeCell="L44" sqref="L44"/>
    </sheetView>
  </sheetViews>
  <sheetFormatPr baseColWidth="10" defaultRowHeight="15" x14ac:dyDescent="0.25"/>
  <cols>
    <col min="1" max="1" width="3.140625" customWidth="1"/>
    <col min="3" max="3" width="14.140625" customWidth="1"/>
    <col min="5" max="5" width="10.7109375" customWidth="1"/>
    <col min="6" max="6" width="12.28515625" customWidth="1"/>
    <col min="12" max="13" width="11.42578125" customWidth="1"/>
    <col min="14" max="14" width="19.28515625" hidden="1" customWidth="1"/>
    <col min="15" max="16" width="11.42578125" hidden="1" customWidth="1"/>
    <col min="17" max="18" width="11.42578125" customWidth="1"/>
  </cols>
  <sheetData>
    <row r="1" spans="2:16" ht="13.5" customHeight="1" x14ac:dyDescent="0.25">
      <c r="D1" s="1" t="s">
        <v>0</v>
      </c>
      <c r="H1" s="71" t="s">
        <v>1436</v>
      </c>
      <c r="I1" s="72"/>
    </row>
    <row r="2" spans="2:16" ht="13.5" customHeight="1" x14ac:dyDescent="0.25">
      <c r="D2" s="1" t="str">
        <f>Instructions!D2</f>
        <v>Volet 3 : Accélération de la valeur ajoutée</v>
      </c>
    </row>
    <row r="3" spans="2:16" ht="13.5" customHeight="1" x14ac:dyDescent="0.25">
      <c r="D3" s="1"/>
    </row>
    <row r="6" spans="2:16" ht="22.5" customHeight="1" x14ac:dyDescent="0.25">
      <c r="B6" s="175" t="s">
        <v>19</v>
      </c>
      <c r="C6" s="176"/>
      <c r="D6" s="176"/>
      <c r="E6" s="176"/>
      <c r="F6" s="176"/>
      <c r="G6" s="176"/>
      <c r="H6" s="176"/>
      <c r="I6" s="177"/>
      <c r="N6" t="s">
        <v>1387</v>
      </c>
    </row>
    <row r="7" spans="2:16" ht="17.100000000000001" customHeight="1" x14ac:dyDescent="0.25">
      <c r="B7" s="200" t="s">
        <v>20</v>
      </c>
      <c r="C7" s="201"/>
      <c r="D7" s="202"/>
      <c r="E7" s="202"/>
      <c r="F7" s="202"/>
      <c r="G7" s="202"/>
      <c r="H7" s="202"/>
      <c r="I7" s="203"/>
      <c r="J7" s="3" t="str">
        <f>IF(SUM(N7:N44)&gt;0,"&lt;-- Attention. Toutes les cellules jaunes sont obligatoires. Veuillez remplir chacune d'entre elles.","")</f>
        <v>&lt;-- Attention. Toutes les cellules jaunes sont obligatoires. Veuillez remplir chacune d'entre elles.</v>
      </c>
      <c r="N7">
        <f>IF(D7="",1,0)</f>
        <v>1</v>
      </c>
    </row>
    <row r="8" spans="2:16" ht="17.100000000000001" customHeight="1" x14ac:dyDescent="0.25">
      <c r="B8" s="200" t="s">
        <v>1435</v>
      </c>
      <c r="C8" s="201"/>
      <c r="D8" s="204"/>
      <c r="E8" s="204"/>
      <c r="F8" s="205"/>
      <c r="G8" s="63" t="s">
        <v>9</v>
      </c>
      <c r="H8" s="204"/>
      <c r="I8" s="205"/>
      <c r="N8">
        <f>IF(OR(D8="",H8=""),1,0)</f>
        <v>1</v>
      </c>
    </row>
    <row r="9" spans="2:16" ht="8.25" customHeight="1" x14ac:dyDescent="0.25"/>
    <row r="10" spans="2:16" ht="22.5" customHeight="1" x14ac:dyDescent="0.25">
      <c r="B10" s="175" t="s">
        <v>4</v>
      </c>
      <c r="C10" s="176"/>
      <c r="D10" s="176"/>
      <c r="E10" s="176"/>
      <c r="F10" s="176"/>
      <c r="G10" s="176"/>
      <c r="H10" s="176"/>
      <c r="I10" s="177"/>
    </row>
    <row r="11" spans="2:16" s="10" customFormat="1" ht="17.100000000000001" customHeight="1" x14ac:dyDescent="0.25">
      <c r="B11" s="194" t="s">
        <v>1296</v>
      </c>
      <c r="C11" s="195"/>
      <c r="D11" s="195"/>
      <c r="E11" s="195"/>
      <c r="F11" s="195"/>
      <c r="G11" s="195"/>
      <c r="H11" s="195"/>
      <c r="I11" s="196"/>
    </row>
    <row r="12" spans="2:16" s="10" customFormat="1" ht="17.100000000000001" customHeight="1" x14ac:dyDescent="0.25">
      <c r="B12" s="210"/>
      <c r="C12" s="211"/>
      <c r="D12" s="211"/>
      <c r="E12" s="211"/>
      <c r="F12" s="211"/>
      <c r="G12" s="211"/>
      <c r="H12" s="211"/>
      <c r="I12" s="212"/>
      <c r="N12">
        <f>IF(B12="",1,0)</f>
        <v>1</v>
      </c>
    </row>
    <row r="13" spans="2:16" s="10" customFormat="1" ht="17.100000000000001" customHeight="1" x14ac:dyDescent="0.25">
      <c r="B13" s="194" t="s">
        <v>1297</v>
      </c>
      <c r="C13" s="195"/>
      <c r="D13" s="195"/>
      <c r="E13" s="195"/>
      <c r="F13" s="195"/>
      <c r="G13" s="195"/>
      <c r="H13" s="195"/>
      <c r="I13" s="196"/>
    </row>
    <row r="14" spans="2:16" s="10" customFormat="1" ht="17.100000000000001" customHeight="1" x14ac:dyDescent="0.25">
      <c r="B14" s="210"/>
      <c r="C14" s="211"/>
      <c r="D14" s="211"/>
      <c r="E14" s="211"/>
      <c r="F14" s="211"/>
      <c r="G14" s="211"/>
      <c r="H14" s="211"/>
      <c r="I14" s="212"/>
      <c r="J14" s="11" t="str">
        <f>IF(AND(B14&lt;&gt;"",B14=B12),"&lt;-- Attention le nom d'exploitation est différent du nom légal.","")</f>
        <v/>
      </c>
      <c r="N14">
        <f>IF(B14="",1,0)</f>
        <v>1</v>
      </c>
      <c r="P14" s="70" t="s">
        <v>1433</v>
      </c>
    </row>
    <row r="15" spans="2:16" s="10" customFormat="1" ht="17.100000000000001" customHeight="1" x14ac:dyDescent="0.25">
      <c r="B15" s="206" t="s">
        <v>5</v>
      </c>
      <c r="C15" s="207"/>
      <c r="D15" s="207"/>
      <c r="E15" s="207"/>
      <c r="F15" s="207"/>
      <c r="G15" s="208"/>
      <c r="H15" s="208"/>
      <c r="I15" s="209"/>
      <c r="J15" s="11" t="str">
        <f>IF(AND(G15&lt;&gt;"",LEN(G15)&lt;&gt;10),"&lt;-- Le NEQ est composé de 10 caractères numériques.","")</f>
        <v/>
      </c>
      <c r="M15" s="15"/>
      <c r="N15">
        <f>IF(G15="",1,0)</f>
        <v>1</v>
      </c>
      <c r="P15" s="70" t="str">
        <f>IF(ISNA(VLOOKUP(C20,Liste!C2:D1248,2,FALSE)),"Non trouvée",VLOOKUP(C20,Liste!C2:D1248,2,FALSE))</f>
        <v>Non trouvée</v>
      </c>
    </row>
    <row r="16" spans="2:16" s="10" customFormat="1" ht="17.100000000000001" customHeight="1" x14ac:dyDescent="0.25">
      <c r="B16" s="213" t="s">
        <v>7</v>
      </c>
      <c r="C16" s="214"/>
      <c r="D16" s="208"/>
      <c r="E16" s="208"/>
      <c r="F16" s="208"/>
      <c r="G16" s="208"/>
      <c r="H16" s="208"/>
      <c r="I16" s="209"/>
      <c r="J16" s="3" t="str">
        <f>IF(AND(D17&lt;&gt;"",D16=""),"&lt;-- Vous devez inscrire le secteur lié à votre code scian.","")</f>
        <v/>
      </c>
      <c r="N16">
        <f>IF(D16="",1,0)</f>
        <v>1</v>
      </c>
    </row>
    <row r="17" spans="2:16" s="10" customFormat="1" ht="17.100000000000001" customHeight="1" x14ac:dyDescent="0.25">
      <c r="B17" s="206" t="s">
        <v>6</v>
      </c>
      <c r="C17" s="207"/>
      <c r="D17" s="208" t="str">
        <f>IF(ISNA(VLOOKUP(D16,Liste!I2:J30,2,FALSE)),"",VLOOKUP(D16,Liste!I2:J30,2,FALSE))</f>
        <v/>
      </c>
      <c r="E17" s="208"/>
      <c r="F17" s="208"/>
      <c r="G17" s="208"/>
      <c r="H17" s="208"/>
      <c r="I17" s="209"/>
      <c r="J17" s="3" t="str">
        <f>IF(AND(D16&lt;&gt;"",D17=""),"&lt;-- Vous devez inscrire le code scian lié à votre secteur d'activité.",IF(AND(D17&lt;&gt;"",ISNUMBER(VALUE(D17))=FALSE),"&lt;-- Un code scian est composé de chiffres.",IF(OR(D16&lt;&gt;"",D17&lt;&gt;""),IF(D16&lt;&gt;VLOOKUP(D17,Liste!L2:M30,2,FALSE),"Le code scian et la description ne concordent pas.",""),"")))</f>
        <v/>
      </c>
      <c r="N17">
        <f>IF(D17="",1,0)</f>
        <v>1</v>
      </c>
    </row>
    <row r="18" spans="2:16" s="10" customFormat="1" ht="17.100000000000001" customHeight="1" x14ac:dyDescent="0.25">
      <c r="B18" s="213" t="s">
        <v>8</v>
      </c>
      <c r="C18" s="214"/>
      <c r="D18" s="208"/>
      <c r="E18" s="208"/>
      <c r="F18" s="208"/>
      <c r="G18" s="208"/>
      <c r="H18" s="208"/>
      <c r="I18" s="209"/>
      <c r="N18">
        <f>IF(D18="",1,0)</f>
        <v>1</v>
      </c>
      <c r="P18" s="70" t="s">
        <v>1434</v>
      </c>
    </row>
    <row r="19" spans="2:16" s="10" customFormat="1" ht="17.100000000000001" customHeight="1" x14ac:dyDescent="0.25">
      <c r="B19" s="213" t="s">
        <v>22</v>
      </c>
      <c r="C19" s="214"/>
      <c r="D19" s="208"/>
      <c r="E19" s="209"/>
      <c r="F19" s="63" t="s">
        <v>21</v>
      </c>
      <c r="G19" s="208"/>
      <c r="H19" s="208"/>
      <c r="I19" s="209"/>
      <c r="M19"/>
      <c r="N19">
        <f>IF(OR(C20="",I20=""),1,0)</f>
        <v>1</v>
      </c>
      <c r="P19" s="70" t="str">
        <f>D18 &amp; IF(G19="","",";"&amp;G19)  &amp; IF(D19="","",";"&amp;D19)&amp; ";" &amp; C20 &amp; " (" &amp; I20 &amp; ")" &amp; ";" &amp;G20</f>
        <v>; ();</v>
      </c>
    </row>
    <row r="20" spans="2:16" s="10" customFormat="1" ht="17.100000000000001" customHeight="1" x14ac:dyDescent="0.25">
      <c r="B20" s="63" t="s">
        <v>9</v>
      </c>
      <c r="C20" s="208"/>
      <c r="D20" s="208"/>
      <c r="E20" s="209"/>
      <c r="F20" s="63" t="s">
        <v>1385</v>
      </c>
      <c r="G20" s="62"/>
      <c r="H20" s="63" t="s">
        <v>16</v>
      </c>
      <c r="I20" s="103" t="str">
        <f>IF(ISNA(VLOOKUP(C20,Liste!$C$2:$E$1248,3,FALSE)),"",VLOOKUP(C20,Liste!$C$2:$E$1248,3,FALSE))</f>
        <v/>
      </c>
      <c r="J20" s="3" t="str">
        <f>IF(AND(G20&lt;&gt;"",LEN(G20)=LEN(SUBSTITUTE(G20," ",""))),"&lt;-- Le code postal s'inscrit 6 caractères avec espace. Exemple: H0H 0H0",IF(OR(AND(LEN(G20)&gt;0,LEN(G20)&lt;6),AND(LEN(G20)&gt;0,LEN(G20)&gt;7)),"&lt;-- Le code postal s'inscrit 6 caractères avec espace. Exemple: H0H 0H0",""))</f>
        <v/>
      </c>
      <c r="M20"/>
      <c r="N20">
        <f>IF(G20="",1,0)</f>
        <v>1</v>
      </c>
    </row>
    <row r="21" spans="2:16" s="10" customFormat="1" ht="17.100000000000001" customHeight="1" x14ac:dyDescent="0.25">
      <c r="B21" s="63" t="s">
        <v>10</v>
      </c>
      <c r="C21" s="208"/>
      <c r="D21" s="208"/>
      <c r="E21" s="209"/>
      <c r="F21" s="63" t="s">
        <v>11</v>
      </c>
      <c r="G21" s="208"/>
      <c r="H21" s="208"/>
      <c r="I21" s="209"/>
      <c r="M21"/>
      <c r="N21">
        <f>IF(OR(C21="",G21=""),1,0)</f>
        <v>1</v>
      </c>
    </row>
    <row r="22" spans="2:16" s="10" customFormat="1" ht="17.100000000000001" customHeight="1" x14ac:dyDescent="0.25">
      <c r="B22" s="213" t="s">
        <v>12</v>
      </c>
      <c r="C22" s="214"/>
      <c r="D22" s="208"/>
      <c r="E22" s="208"/>
      <c r="F22" s="208"/>
      <c r="G22" s="208"/>
      <c r="H22" s="208"/>
      <c r="I22" s="209"/>
      <c r="M22"/>
      <c r="N22">
        <f>IF(D22="",1,0)</f>
        <v>1</v>
      </c>
    </row>
    <row r="23" spans="2:16" s="10" customFormat="1" ht="17.100000000000001" customHeight="1" x14ac:dyDescent="0.25">
      <c r="B23" s="213" t="s">
        <v>1293</v>
      </c>
      <c r="C23" s="214"/>
      <c r="D23" s="224"/>
      <c r="E23" s="208"/>
      <c r="F23" s="208"/>
      <c r="G23" s="208"/>
      <c r="H23" s="208"/>
      <c r="I23" s="209"/>
      <c r="J23" s="3" t="str">
        <f>IF(AND(ISERROR(FIND("@",D23)),D23&lt;&gt;""),"&lt;-- Veuillez inscrire une adresse fonctionnelle.","")</f>
        <v/>
      </c>
      <c r="M23"/>
      <c r="N23">
        <f>IF(D23="",1,0)</f>
        <v>1</v>
      </c>
    </row>
    <row r="24" spans="2:16" s="10" customFormat="1" ht="8.25" customHeight="1" x14ac:dyDescent="0.25"/>
    <row r="25" spans="2:16" s="10" customFormat="1" ht="22.5" customHeight="1" x14ac:dyDescent="0.25">
      <c r="B25" s="175" t="s">
        <v>13</v>
      </c>
      <c r="C25" s="176"/>
      <c r="D25" s="176"/>
      <c r="E25" s="176"/>
      <c r="F25" s="176"/>
      <c r="G25" s="176"/>
      <c r="H25" s="176"/>
      <c r="I25" s="177"/>
    </row>
    <row r="26" spans="2:16" s="10" customFormat="1" ht="17.100000000000001" customHeight="1" x14ac:dyDescent="0.25">
      <c r="B26" s="63" t="s">
        <v>10</v>
      </c>
      <c r="C26" s="208"/>
      <c r="D26" s="208"/>
      <c r="E26" s="209"/>
      <c r="F26" s="63" t="s">
        <v>11</v>
      </c>
      <c r="G26" s="208"/>
      <c r="H26" s="208"/>
      <c r="I26" s="209"/>
      <c r="N26">
        <f>IF(OR(,C26="",G26=""),1,0)</f>
        <v>1</v>
      </c>
    </row>
    <row r="27" spans="2:16" s="10" customFormat="1" ht="17.100000000000001" customHeight="1" x14ac:dyDescent="0.25">
      <c r="B27" s="213" t="s">
        <v>12</v>
      </c>
      <c r="C27" s="214"/>
      <c r="D27" s="208"/>
      <c r="E27" s="208"/>
      <c r="F27" s="208"/>
      <c r="G27" s="208"/>
      <c r="H27" s="208"/>
      <c r="I27" s="209"/>
      <c r="N27">
        <f>IF(D27="",1,0)</f>
        <v>1</v>
      </c>
    </row>
    <row r="28" spans="2:16" s="10" customFormat="1" ht="17.100000000000001" customHeight="1" x14ac:dyDescent="0.25">
      <c r="B28" s="213" t="s">
        <v>14</v>
      </c>
      <c r="C28" s="214"/>
      <c r="D28" s="208"/>
      <c r="E28" s="208"/>
      <c r="F28" s="208"/>
      <c r="G28" s="208"/>
      <c r="H28" s="208"/>
      <c r="I28" s="209"/>
      <c r="N28">
        <f t="shared" ref="N28:N32" si="0">IF(D28="",1,0)</f>
        <v>1</v>
      </c>
    </row>
    <row r="29" spans="2:16" s="10" customFormat="1" ht="17.100000000000001" customHeight="1" x14ac:dyDescent="0.25">
      <c r="B29" s="213" t="s">
        <v>8</v>
      </c>
      <c r="C29" s="214"/>
      <c r="D29" s="208"/>
      <c r="E29" s="208"/>
      <c r="F29" s="208"/>
      <c r="G29" s="208"/>
      <c r="H29" s="208"/>
      <c r="I29" s="209"/>
      <c r="N29">
        <f t="shared" si="0"/>
        <v>1</v>
      </c>
      <c r="P29" s="70" t="s">
        <v>1558</v>
      </c>
    </row>
    <row r="30" spans="2:16" s="10" customFormat="1" ht="17.100000000000001" customHeight="1" x14ac:dyDescent="0.25">
      <c r="B30" s="63" t="s">
        <v>9</v>
      </c>
      <c r="C30" s="208"/>
      <c r="D30" s="208"/>
      <c r="E30" s="209"/>
      <c r="F30" s="63" t="s">
        <v>1385</v>
      </c>
      <c r="G30" s="62"/>
      <c r="H30" s="63" t="s">
        <v>16</v>
      </c>
      <c r="I30" s="103" t="str">
        <f>IF(ISNA(VLOOKUP(C30,Liste!$C$2:$E$1248,3,FALSE)),"",VLOOKUP(C30,Liste!$C$2:$E$1248,3,FALSE))</f>
        <v/>
      </c>
      <c r="J30" s="3" t="str">
        <f>IF(AND(G30&lt;&gt;"",LEN(G30)=LEN(SUBSTITUTE(G30," ",""))),"&lt;-- Le code postal s'inscrit 6 caractères avec espace. Exemple: H0H 0H0",IF(OR(AND(LEN(G30)&gt;0,LEN(G30)&lt;6),AND(LEN(G30)&gt;0,LEN(G30)&gt;7)),"&lt;-- Le code postal s'inscrit 6 caractères avec espace. Exemple: H0H 0H0",""))</f>
        <v/>
      </c>
      <c r="N30">
        <f>IF(OR(C30="",G30="",I30=""),1,0)</f>
        <v>1</v>
      </c>
      <c r="P30" s="70" t="str">
        <f>D29 &amp; ";" &amp; C30 &amp; " (" &amp; I30 &amp; ")" &amp; ";" &amp;G30</f>
        <v>; ();</v>
      </c>
    </row>
    <row r="31" spans="2:16" s="10" customFormat="1" ht="17.100000000000001" customHeight="1" x14ac:dyDescent="0.25">
      <c r="B31" s="213" t="s">
        <v>17</v>
      </c>
      <c r="C31" s="214"/>
      <c r="D31" s="224"/>
      <c r="E31" s="208"/>
      <c r="F31" s="208"/>
      <c r="G31" s="208"/>
      <c r="H31" s="208"/>
      <c r="I31" s="209"/>
      <c r="J31" s="3" t="str">
        <f>IF(AND(ISERROR(FIND("@",D31)),D31&lt;&gt;""),"&lt;-- Veuillez inscrire une adresse fonctionnelle.","")</f>
        <v/>
      </c>
      <c r="N31">
        <f t="shared" si="0"/>
        <v>1</v>
      </c>
    </row>
    <row r="32" spans="2:16" s="10" customFormat="1" ht="17.100000000000001" customHeight="1" x14ac:dyDescent="0.25">
      <c r="B32" s="222" t="s">
        <v>1669</v>
      </c>
      <c r="C32" s="223"/>
      <c r="D32" s="228"/>
      <c r="E32" s="229"/>
      <c r="F32" s="230"/>
      <c r="G32" s="63" t="s">
        <v>1254</v>
      </c>
      <c r="H32" s="208"/>
      <c r="I32" s="209"/>
      <c r="J32" s="3" t="str">
        <f>IF(AND(H32&lt;&gt;"",ISNUMBER(H32)=FALSE),"&lt;-- Inscrire un poste avec des chiffres",IF(D32="","",IF(OR(ISNUMBER(D32)=FALSE,ISERROR(SEARCH("-",D32,1))=FALSE),"&lt;-- Inscrire sans les tirets et avec des chiffres.","")))</f>
        <v/>
      </c>
      <c r="N32">
        <f t="shared" si="0"/>
        <v>1</v>
      </c>
    </row>
    <row r="33" spans="2:14" s="10" customFormat="1" ht="8.25" customHeight="1" x14ac:dyDescent="0.25"/>
    <row r="34" spans="2:14" s="10" customFormat="1" ht="22.5" customHeight="1" x14ac:dyDescent="0.25">
      <c r="B34" s="175" t="s">
        <v>18</v>
      </c>
      <c r="C34" s="176"/>
      <c r="D34" s="176"/>
      <c r="E34" s="176"/>
      <c r="F34" s="176"/>
      <c r="G34" s="176"/>
      <c r="H34" s="176"/>
      <c r="I34" s="177"/>
    </row>
    <row r="35" spans="2:14" s="10" customFormat="1" ht="16.5" customHeight="1" x14ac:dyDescent="0.25">
      <c r="B35" s="12" t="s">
        <v>10</v>
      </c>
      <c r="C35" s="211"/>
      <c r="D35" s="211"/>
      <c r="E35" s="212"/>
      <c r="F35" s="12" t="s">
        <v>11</v>
      </c>
      <c r="G35" s="211"/>
      <c r="H35" s="211"/>
      <c r="I35" s="212"/>
    </row>
    <row r="36" spans="2:14" s="10" customFormat="1" ht="16.5" customHeight="1" x14ac:dyDescent="0.25">
      <c r="B36" s="218" t="s">
        <v>12</v>
      </c>
      <c r="C36" s="219"/>
      <c r="D36" s="220"/>
      <c r="E36" s="220"/>
      <c r="F36" s="220"/>
      <c r="G36" s="220"/>
      <c r="H36" s="220"/>
      <c r="I36" s="221"/>
    </row>
    <row r="37" spans="2:14" s="10" customFormat="1" ht="17.100000000000001" customHeight="1" x14ac:dyDescent="0.2">
      <c r="B37" s="218" t="s">
        <v>17</v>
      </c>
      <c r="C37" s="219"/>
      <c r="D37" s="220"/>
      <c r="E37" s="220"/>
      <c r="F37" s="220"/>
      <c r="G37" s="220"/>
      <c r="H37" s="220"/>
      <c r="I37" s="221"/>
      <c r="J37" s="3" t="str">
        <f>IF(AND(ISERROR(FIND("@",D37)),D37&lt;&gt;""),"&lt;-- Veuillez inscrire une adresse fonctionnelle.","")</f>
        <v/>
      </c>
    </row>
    <row r="38" spans="2:14" s="10" customFormat="1" ht="17.100000000000001" customHeight="1" x14ac:dyDescent="0.2">
      <c r="B38" s="222" t="s">
        <v>1669</v>
      </c>
      <c r="C38" s="223"/>
      <c r="D38" s="225"/>
      <c r="E38" s="226"/>
      <c r="F38" s="227"/>
      <c r="G38" s="12" t="s">
        <v>1254</v>
      </c>
      <c r="H38" s="220"/>
      <c r="I38" s="221"/>
      <c r="J38" s="3" t="str">
        <f>IF(AND(H38&lt;&gt;"",ISNUMBER(H38)=FALSE),"&lt;-- Inscrire un poste avec des chiffres",IF(D38="","",IF(OR(ISNUMBER(D38)=FALSE,ISERROR(SEARCH("-",D38,1))=FALSE),"&lt;-- Inscrire sans les tirets et avec des chiffres.","")))</f>
        <v/>
      </c>
    </row>
    <row r="39" spans="2:14" s="10" customFormat="1" ht="8.25" customHeight="1" x14ac:dyDescent="0.25"/>
    <row r="40" spans="2:14" ht="22.5" customHeight="1" x14ac:dyDescent="0.25">
      <c r="B40" s="215" t="s">
        <v>1294</v>
      </c>
      <c r="C40" s="216"/>
      <c r="D40" s="216"/>
      <c r="E40" s="216"/>
      <c r="F40" s="216"/>
      <c r="G40" s="216"/>
      <c r="H40" s="216"/>
      <c r="I40" s="217"/>
    </row>
    <row r="41" spans="2:14" ht="21.95" customHeight="1" x14ac:dyDescent="0.25">
      <c r="B41" s="194" t="s">
        <v>1460</v>
      </c>
      <c r="C41" s="195"/>
      <c r="D41" s="195"/>
      <c r="E41" s="195"/>
      <c r="F41" s="195"/>
      <c r="G41" s="195"/>
      <c r="H41" s="195"/>
      <c r="I41" s="196"/>
    </row>
    <row r="42" spans="2:14" ht="300" customHeight="1" x14ac:dyDescent="0.25">
      <c r="B42" s="197"/>
      <c r="C42" s="198"/>
      <c r="D42" s="198"/>
      <c r="E42" s="198"/>
      <c r="F42" s="198"/>
      <c r="G42" s="198"/>
      <c r="H42" s="198"/>
      <c r="I42" s="199"/>
      <c r="J42" s="19" t="str">
        <f>IF(B42="","&lt;-- Saisie obligatoire","")</f>
        <v>&lt;-- Saisie obligatoire</v>
      </c>
      <c r="N42">
        <f>IF(B42="",1,0)</f>
        <v>1</v>
      </c>
    </row>
    <row r="43" spans="2:14" ht="21.95" customHeight="1" x14ac:dyDescent="0.25">
      <c r="B43" s="194" t="s">
        <v>1459</v>
      </c>
      <c r="C43" s="195"/>
      <c r="D43" s="195"/>
      <c r="E43" s="195"/>
      <c r="F43" s="195"/>
      <c r="G43" s="195"/>
      <c r="H43" s="195"/>
      <c r="I43" s="196"/>
    </row>
    <row r="44" spans="2:14" ht="255.6" customHeight="1" x14ac:dyDescent="0.25">
      <c r="B44" s="197"/>
      <c r="C44" s="198"/>
      <c r="D44" s="198"/>
      <c r="E44" s="198"/>
      <c r="F44" s="198"/>
      <c r="G44" s="198"/>
      <c r="H44" s="198"/>
      <c r="I44" s="199"/>
      <c r="J44" s="19" t="str">
        <f>IF(B44="","&lt;-- Saisie obligatoire","")</f>
        <v>&lt;-- Saisie obligatoire</v>
      </c>
      <c r="N44">
        <v>1</v>
      </c>
    </row>
    <row r="45" spans="2:14" ht="18" customHeight="1" x14ac:dyDescent="0.25">
      <c r="B45" s="57"/>
      <c r="C45" s="57"/>
      <c r="D45" s="57"/>
      <c r="E45" s="57"/>
      <c r="F45" s="57"/>
      <c r="G45" s="57"/>
      <c r="H45" s="57"/>
      <c r="I45" s="57"/>
    </row>
  </sheetData>
  <sheetProtection algorithmName="SHA-512" hashValue="0zOrSW6JqdhrV5ddtRBd9lHdVqwyEY3ESmiIDbJtup8TiPzqGYUjFOm4LnpYUHLc0tT+E+hykH5yk2FWYzE4aA==" saltValue="E+FdQlnz7tFvn3OqNEkfiA==" spinCount="100000" sheet="1" objects="1" scenarios="1"/>
  <mergeCells count="59">
    <mergeCell ref="B42:I42"/>
    <mergeCell ref="G35:I35"/>
    <mergeCell ref="G26:I26"/>
    <mergeCell ref="G21:I21"/>
    <mergeCell ref="C21:E21"/>
    <mergeCell ref="C26:E26"/>
    <mergeCell ref="C30:E30"/>
    <mergeCell ref="B27:C27"/>
    <mergeCell ref="B29:C29"/>
    <mergeCell ref="D29:I29"/>
    <mergeCell ref="B25:I25"/>
    <mergeCell ref="B23:C23"/>
    <mergeCell ref="D23:I23"/>
    <mergeCell ref="B41:I41"/>
    <mergeCell ref="B37:C37"/>
    <mergeCell ref="D37:I37"/>
    <mergeCell ref="B31:C31"/>
    <mergeCell ref="D31:I31"/>
    <mergeCell ref="B32:C32"/>
    <mergeCell ref="H38:I38"/>
    <mergeCell ref="D38:F38"/>
    <mergeCell ref="D32:F32"/>
    <mergeCell ref="H32:I32"/>
    <mergeCell ref="B40:I40"/>
    <mergeCell ref="B36:C36"/>
    <mergeCell ref="D36:I36"/>
    <mergeCell ref="B34:I34"/>
    <mergeCell ref="C35:E35"/>
    <mergeCell ref="B38:C38"/>
    <mergeCell ref="D16:I16"/>
    <mergeCell ref="B18:C18"/>
    <mergeCell ref="D28:I28"/>
    <mergeCell ref="B28:C28"/>
    <mergeCell ref="D27:I27"/>
    <mergeCell ref="D18:I18"/>
    <mergeCell ref="B17:C17"/>
    <mergeCell ref="D17:I17"/>
    <mergeCell ref="G19:I19"/>
    <mergeCell ref="B19:C19"/>
    <mergeCell ref="D19:E19"/>
    <mergeCell ref="C20:E20"/>
    <mergeCell ref="B22:C22"/>
    <mergeCell ref="D22:I22"/>
    <mergeCell ref="B43:I43"/>
    <mergeCell ref="B44:I44"/>
    <mergeCell ref="B10:I10"/>
    <mergeCell ref="B6:I6"/>
    <mergeCell ref="B7:C7"/>
    <mergeCell ref="D7:I7"/>
    <mergeCell ref="B8:C8"/>
    <mergeCell ref="H8:I8"/>
    <mergeCell ref="D8:F8"/>
    <mergeCell ref="B15:F15"/>
    <mergeCell ref="G15:I15"/>
    <mergeCell ref="B11:I11"/>
    <mergeCell ref="B12:I12"/>
    <mergeCell ref="B13:I13"/>
    <mergeCell ref="B14:I14"/>
    <mergeCell ref="B16:C16"/>
  </mergeCells>
  <conditionalFormatting sqref="B12:I12 D16:I18">
    <cfRule type="expression" dxfId="95" priority="52">
      <formula>B12=""</formula>
    </cfRule>
  </conditionalFormatting>
  <conditionalFormatting sqref="B14:I14">
    <cfRule type="expression" dxfId="94" priority="15">
      <formula>B14=""</formula>
    </cfRule>
  </conditionalFormatting>
  <conditionalFormatting sqref="B42:I42">
    <cfRule type="expression" dxfId="93" priority="27">
      <formula>B42=""</formula>
    </cfRule>
  </conditionalFormatting>
  <conditionalFormatting sqref="B44:I44">
    <cfRule type="expression" dxfId="92" priority="5">
      <formula>B44=""</formula>
    </cfRule>
  </conditionalFormatting>
  <conditionalFormatting sqref="C21">
    <cfRule type="expression" dxfId="91" priority="35">
      <formula>C21=""</formula>
    </cfRule>
  </conditionalFormatting>
  <conditionalFormatting sqref="C26">
    <cfRule type="expression" dxfId="90" priority="8">
      <formula>C26=""</formula>
    </cfRule>
  </conditionalFormatting>
  <conditionalFormatting sqref="C20:E20">
    <cfRule type="expression" dxfId="89" priority="45">
      <formula>C20=""</formula>
    </cfRule>
  </conditionalFormatting>
  <conditionalFormatting sqref="C30:E30">
    <cfRule type="expression" dxfId="88" priority="22">
      <formula>C30=""</formula>
    </cfRule>
  </conditionalFormatting>
  <conditionalFormatting sqref="D8:F8">
    <cfRule type="expression" dxfId="87" priority="54">
      <formula>D8=""</formula>
    </cfRule>
  </conditionalFormatting>
  <conditionalFormatting sqref="D32:F32">
    <cfRule type="expression" dxfId="86" priority="50">
      <formula>D32=""</formula>
    </cfRule>
  </conditionalFormatting>
  <conditionalFormatting sqref="D7:I7">
    <cfRule type="expression" dxfId="85" priority="55">
      <formula>D7=""</formula>
    </cfRule>
  </conditionalFormatting>
  <conditionalFormatting sqref="D22:I23">
    <cfRule type="expression" dxfId="84" priority="28">
      <formula>D22=""</formula>
    </cfRule>
  </conditionalFormatting>
  <conditionalFormatting sqref="D27:I29">
    <cfRule type="expression" dxfId="83" priority="23">
      <formula>D27=""</formula>
    </cfRule>
  </conditionalFormatting>
  <conditionalFormatting sqref="D31:I31">
    <cfRule type="expression" dxfId="82" priority="14">
      <formula>D31=""</formula>
    </cfRule>
  </conditionalFormatting>
  <conditionalFormatting sqref="G20:G21">
    <cfRule type="expression" dxfId="81" priority="10">
      <formula>G20=""</formula>
    </cfRule>
  </conditionalFormatting>
  <conditionalFormatting sqref="G26">
    <cfRule type="expression" dxfId="80" priority="9">
      <formula>G26=""</formula>
    </cfRule>
  </conditionalFormatting>
  <conditionalFormatting sqref="G30">
    <cfRule type="expression" dxfId="79" priority="21">
      <formula>G30=""</formula>
    </cfRule>
  </conditionalFormatting>
  <conditionalFormatting sqref="G15:I15">
    <cfRule type="expression" dxfId="78" priority="30">
      <formula>G15=""</formula>
    </cfRule>
  </conditionalFormatting>
  <conditionalFormatting sqref="H8:I8">
    <cfRule type="expression" dxfId="77" priority="7">
      <formula>H8=""</formula>
    </cfRule>
  </conditionalFormatting>
  <conditionalFormatting sqref="I20">
    <cfRule type="expression" dxfId="76" priority="4">
      <formula>I20=""</formula>
    </cfRule>
  </conditionalFormatting>
  <conditionalFormatting sqref="I30">
    <cfRule type="expression" dxfId="75" priority="1">
      <formula>I30=""</formula>
    </cfRule>
  </conditionalFormatting>
  <hyperlinks>
    <hyperlink ref="B17:C17" r:id="rId1" display="Code(s) SCIAN :" xr:uid="{0398DDD1-C462-4BBB-B9E8-DD98623C88D7}"/>
    <hyperlink ref="B15:F15" r:id="rId2" display="Numéro d’entreprise dans le Registre des entreprises du Québec (NEQ) :" xr:uid="{A2E7FF8B-E496-4EDB-9339-0CD919109138}"/>
  </hyperlinks>
  <pageMargins left="0.55118110236220474" right="0.51181102362204722" top="0.43307086614173229" bottom="0.83" header="0.31496062992125984" footer="0.31496062992125984"/>
  <pageSetup scale="98" orientation="portrait" r:id="rId3"/>
  <headerFooter>
    <oddFooter>&amp;L&amp;"Arial Narrow,Gras"&amp;9Direction générale de l’approvisionnement en bois et du développement économique
Ministère des Ressources naturelles et des Forêts&amp;R&amp;"Arial Narrow,Gras"&amp;9Version du 2 juillet 2026
Onglet Requérant
Page &amp;P de &amp;N</oddFooter>
  </headerFooter>
  <rowBreaks count="1" manualBreakCount="1">
    <brk id="39" min="1" max="8" man="1"/>
  </rowBreaks>
  <drawing r:id="rId4"/>
  <legacyDrawing r:id="rId5"/>
  <extLst>
    <ext xmlns:x14="http://schemas.microsoft.com/office/spreadsheetml/2009/9/main" uri="{CCE6A557-97BC-4b89-ADB6-D9C93CAAB3DF}">
      <x14:dataValidations xmlns:xm="http://schemas.microsoft.com/office/excel/2006/main" count="5">
        <x14:dataValidation type="list" allowBlank="1" xr:uid="{8F4C4764-1AA4-46E5-834F-3D52C149FBE7}">
          <x14:formula1>
            <xm:f>Liste!$C$2:$C$1248</xm:f>
          </x14:formula1>
          <xm:sqref>C30:E30 C20:E20</xm:sqref>
        </x14:dataValidation>
        <x14:dataValidation type="list" allowBlank="1" showErrorMessage="1" xr:uid="{541E8853-C7AB-4C6A-A133-10CC0E617AB0}">
          <x14:formula1>
            <xm:f>Liste!$C$2:$C$1248</xm:f>
          </x14:formula1>
          <xm:sqref>H8:I8</xm:sqref>
        </x14:dataValidation>
        <x14:dataValidation type="list" allowBlank="1" xr:uid="{CD29A21F-51DD-4A76-BD22-6DDD0FC7CFEA}">
          <x14:formula1>
            <xm:f>Liste!$I$2:$I$30</xm:f>
          </x14:formula1>
          <xm:sqref>D16:I16</xm:sqref>
        </x14:dataValidation>
        <x14:dataValidation type="list" allowBlank="1" xr:uid="{9A70A512-02A1-446B-9837-FC9BDD7377DC}">
          <x14:formula1>
            <xm:f>Liste!$L$2:$L$30</xm:f>
          </x14:formula1>
          <xm:sqref>D17:I17</xm:sqref>
        </x14:dataValidation>
        <x14:dataValidation type="list" allowBlank="1" xr:uid="{57C62D80-D407-45E0-B403-76DC5BB28DAA}">
          <x14:formula1>
            <xm:f>Liste!$G$2:$G$14</xm:f>
          </x14:formula1>
          <xm:sqref>I20 I30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B1:AC43"/>
  <sheetViews>
    <sheetView showGridLines="0" topLeftCell="A11" zoomScaleNormal="100" workbookViewId="0">
      <selection activeCell="B15" sqref="B15:J15"/>
    </sheetView>
  </sheetViews>
  <sheetFormatPr baseColWidth="10" defaultRowHeight="15" x14ac:dyDescent="0.25"/>
  <cols>
    <col min="1" max="1" width="3.140625" customWidth="1"/>
    <col min="2" max="2" width="6.42578125" customWidth="1"/>
    <col min="3" max="3" width="12.42578125" customWidth="1"/>
    <col min="4" max="4" width="8.140625" customWidth="1"/>
    <col min="6" max="6" width="10" customWidth="1"/>
    <col min="7" max="7" width="11.42578125" customWidth="1"/>
    <col min="10" max="10" width="11.5703125" customWidth="1"/>
    <col min="11" max="11" width="43.42578125" bestFit="1" customWidth="1"/>
    <col min="13" max="29" width="11.42578125" hidden="1" customWidth="1"/>
  </cols>
  <sheetData>
    <row r="1" spans="2:11" ht="22.5" customHeight="1" x14ac:dyDescent="0.25">
      <c r="B1" s="215" t="s">
        <v>1307</v>
      </c>
      <c r="C1" s="216"/>
      <c r="D1" s="216"/>
      <c r="E1" s="216"/>
      <c r="F1" s="216"/>
      <c r="G1" s="216"/>
      <c r="H1" s="216"/>
      <c r="I1" s="216"/>
      <c r="J1" s="217"/>
    </row>
    <row r="2" spans="2:11" ht="6.95" customHeight="1" x14ac:dyDescent="0.25">
      <c r="B2" s="14"/>
      <c r="C2" s="22"/>
      <c r="D2" s="14"/>
      <c r="E2" s="14"/>
      <c r="F2" s="14"/>
      <c r="G2" s="14"/>
      <c r="H2" s="14"/>
      <c r="I2" s="14"/>
      <c r="J2" s="14"/>
    </row>
    <row r="3" spans="2:11" ht="22.5" customHeight="1" x14ac:dyDescent="0.25">
      <c r="B3" s="107" t="str">
        <f>Requérant!D2</f>
        <v>Volet 3 : Accélération de la valeur ajoutée</v>
      </c>
      <c r="C3" s="92"/>
      <c r="D3" s="92"/>
      <c r="E3" s="92"/>
      <c r="F3" s="92"/>
      <c r="G3" s="92"/>
      <c r="H3" s="92"/>
      <c r="I3" s="92"/>
      <c r="J3" s="92"/>
      <c r="K3" s="3"/>
    </row>
    <row r="4" spans="2:11" ht="6.95" customHeight="1" x14ac:dyDescent="0.25">
      <c r="B4" s="14"/>
      <c r="C4" s="22"/>
      <c r="D4" s="14"/>
      <c r="E4" s="14"/>
      <c r="F4" s="14"/>
      <c r="G4" s="14"/>
      <c r="H4" s="14"/>
      <c r="I4" s="14"/>
      <c r="J4" s="14"/>
    </row>
    <row r="5" spans="2:11" ht="30" customHeight="1" x14ac:dyDescent="0.25">
      <c r="B5" s="218" t="s">
        <v>1308</v>
      </c>
      <c r="C5" s="238"/>
      <c r="D5" s="219"/>
      <c r="E5" s="247" t="s">
        <v>1670</v>
      </c>
      <c r="F5" s="247"/>
      <c r="G5" s="247"/>
      <c r="H5" s="247"/>
      <c r="I5" s="247"/>
      <c r="J5" s="248"/>
      <c r="K5" s="11"/>
    </row>
    <row r="6" spans="2:11" ht="6.95" customHeight="1" x14ac:dyDescent="0.25">
      <c r="B6" s="57"/>
      <c r="C6" s="57"/>
      <c r="D6" s="57"/>
      <c r="E6" s="57"/>
      <c r="F6" s="57"/>
      <c r="G6" s="57"/>
      <c r="H6" s="57"/>
      <c r="I6" s="57"/>
      <c r="J6" s="57"/>
      <c r="K6" s="3"/>
    </row>
    <row r="7" spans="2:11" ht="30" customHeight="1" x14ac:dyDescent="0.25">
      <c r="B7" s="249" t="s">
        <v>1507</v>
      </c>
      <c r="C7" s="249"/>
      <c r="D7" s="249"/>
      <c r="E7" s="249"/>
      <c r="F7" s="249"/>
      <c r="G7" s="249"/>
      <c r="H7" s="249"/>
      <c r="I7" s="249"/>
      <c r="J7" s="249"/>
      <c r="K7" s="3"/>
    </row>
    <row r="8" spans="2:11" ht="30" customHeight="1" x14ac:dyDescent="0.25">
      <c r="B8" s="252" t="s">
        <v>1381</v>
      </c>
      <c r="C8" s="253"/>
      <c r="D8" s="254"/>
      <c r="E8" s="250"/>
      <c r="F8" s="251"/>
      <c r="G8" s="252" t="s">
        <v>1295</v>
      </c>
      <c r="H8" s="254"/>
      <c r="I8" s="250"/>
      <c r="J8" s="251"/>
      <c r="K8" s="11" t="str">
        <f>IF(OR(E5="",I8=""),"&lt;-- Saisies obligatoires","")</f>
        <v>&lt;-- Saisies obligatoires</v>
      </c>
    </row>
    <row r="9" spans="2:11" ht="6.95" customHeight="1" x14ac:dyDescent="0.25">
      <c r="B9" s="76"/>
      <c r="C9" s="76"/>
      <c r="D9" s="76"/>
      <c r="E9" s="76"/>
      <c r="F9" s="76"/>
      <c r="G9" s="76"/>
      <c r="H9" s="76"/>
      <c r="I9" s="76"/>
      <c r="J9" s="76"/>
    </row>
    <row r="10" spans="2:11" ht="16.5" customHeight="1" x14ac:dyDescent="0.25">
      <c r="B10" s="194" t="s">
        <v>1565</v>
      </c>
      <c r="C10" s="195"/>
      <c r="D10" s="195"/>
      <c r="E10" s="195"/>
      <c r="F10" s="195"/>
      <c r="G10" s="195"/>
      <c r="H10" s="195"/>
      <c r="I10" s="195"/>
      <c r="J10" s="196"/>
    </row>
    <row r="11" spans="2:11" ht="270" customHeight="1" x14ac:dyDescent="0.25">
      <c r="B11" s="197"/>
      <c r="C11" s="198"/>
      <c r="D11" s="198"/>
      <c r="E11" s="198"/>
      <c r="F11" s="198"/>
      <c r="G11" s="198"/>
      <c r="H11" s="198"/>
      <c r="I11" s="198"/>
      <c r="J11" s="199"/>
      <c r="K11" s="19" t="str">
        <f>IF(B11="","&lt;-- Saisie obligatoire","")</f>
        <v>&lt;-- Saisie obligatoire</v>
      </c>
    </row>
    <row r="12" spans="2:11" ht="21" customHeight="1" x14ac:dyDescent="0.25">
      <c r="B12" s="194" t="s">
        <v>1309</v>
      </c>
      <c r="C12" s="195"/>
      <c r="D12" s="195"/>
      <c r="E12" s="195"/>
      <c r="F12" s="195"/>
      <c r="G12" s="195"/>
      <c r="H12" s="195"/>
      <c r="I12" s="195"/>
      <c r="J12" s="196"/>
    </row>
    <row r="13" spans="2:11" ht="270" customHeight="1" x14ac:dyDescent="0.25">
      <c r="B13" s="197"/>
      <c r="C13" s="198"/>
      <c r="D13" s="198"/>
      <c r="E13" s="198"/>
      <c r="F13" s="198"/>
      <c r="G13" s="198"/>
      <c r="H13" s="198"/>
      <c r="I13" s="198"/>
      <c r="J13" s="199"/>
      <c r="K13" s="19" t="str">
        <f>IF(B13="","&lt;-- Saisie obligatoire","")</f>
        <v>&lt;-- Saisie obligatoire</v>
      </c>
    </row>
    <row r="14" spans="2:11" ht="21" customHeight="1" x14ac:dyDescent="0.25">
      <c r="B14" s="194" t="s">
        <v>1462</v>
      </c>
      <c r="C14" s="195"/>
      <c r="D14" s="195"/>
      <c r="E14" s="195"/>
      <c r="F14" s="195"/>
      <c r="G14" s="195"/>
      <c r="H14" s="195"/>
      <c r="I14" s="195"/>
      <c r="J14" s="196"/>
    </row>
    <row r="15" spans="2:11" ht="159" customHeight="1" x14ac:dyDescent="0.25">
      <c r="B15" s="197"/>
      <c r="C15" s="198"/>
      <c r="D15" s="198"/>
      <c r="E15" s="198"/>
      <c r="F15" s="198"/>
      <c r="G15" s="198"/>
      <c r="H15" s="198"/>
      <c r="I15" s="198"/>
      <c r="J15" s="199"/>
      <c r="K15" s="19" t="str">
        <f>IF(B15="","&lt;-- Saisie obligatoire","")</f>
        <v>&lt;-- Saisie obligatoire</v>
      </c>
    </row>
    <row r="16" spans="2:11" ht="6.95" customHeight="1" x14ac:dyDescent="0.25">
      <c r="B16" s="76"/>
      <c r="C16" s="76"/>
      <c r="D16" s="76"/>
      <c r="E16" s="76"/>
      <c r="F16" s="76"/>
      <c r="G16" s="76"/>
      <c r="H16" s="76"/>
      <c r="I16" s="76"/>
      <c r="J16" s="76"/>
    </row>
    <row r="17" spans="2:26" ht="27.75" customHeight="1" x14ac:dyDescent="0.25">
      <c r="B17" s="194" t="s">
        <v>1310</v>
      </c>
      <c r="C17" s="195"/>
      <c r="D17" s="195"/>
      <c r="E17" s="195"/>
      <c r="F17" s="195"/>
      <c r="G17" s="195"/>
      <c r="H17" s="195"/>
      <c r="I17" s="195"/>
      <c r="J17" s="196"/>
      <c r="K17" s="19" t="str">
        <f>IF(SUM(M18:M27)=0,"&lt;-- Saisie d'un ou plusieurs objectifs","")</f>
        <v>&lt;-- Saisie d'un ou plusieurs objectifs</v>
      </c>
    </row>
    <row r="18" spans="2:26" ht="27.75" customHeight="1" x14ac:dyDescent="0.25">
      <c r="B18" s="16">
        <v>1</v>
      </c>
      <c r="C18" s="234"/>
      <c r="D18" s="235"/>
      <c r="E18" s="235"/>
      <c r="F18" s="235"/>
      <c r="G18" s="235"/>
      <c r="H18" s="235"/>
      <c r="I18" s="235"/>
      <c r="J18" s="236"/>
      <c r="M18">
        <f t="shared" ref="M18:M27" si="0">IF(C18="",0,1)</f>
        <v>0</v>
      </c>
      <c r="O18">
        <f t="shared" ref="O18:O27" si="1">IF(AND(C34="",F34="",G34="",H34=""),0,1)</f>
        <v>0</v>
      </c>
    </row>
    <row r="19" spans="2:26" ht="27.75" customHeight="1" x14ac:dyDescent="0.25">
      <c r="B19" s="16">
        <v>2</v>
      </c>
      <c r="C19" s="234"/>
      <c r="D19" s="235"/>
      <c r="E19" s="235"/>
      <c r="F19" s="235"/>
      <c r="G19" s="235"/>
      <c r="H19" s="235"/>
      <c r="I19" s="235"/>
      <c r="J19" s="236"/>
      <c r="M19">
        <f t="shared" si="0"/>
        <v>0</v>
      </c>
      <c r="O19">
        <f t="shared" si="1"/>
        <v>0</v>
      </c>
    </row>
    <row r="20" spans="2:26" ht="27.75" customHeight="1" x14ac:dyDescent="0.25">
      <c r="B20" s="16">
        <v>3</v>
      </c>
      <c r="C20" s="234"/>
      <c r="D20" s="235"/>
      <c r="E20" s="235"/>
      <c r="F20" s="235"/>
      <c r="G20" s="235"/>
      <c r="H20" s="235"/>
      <c r="I20" s="235"/>
      <c r="J20" s="236"/>
      <c r="M20">
        <f t="shared" si="0"/>
        <v>0</v>
      </c>
      <c r="O20">
        <f t="shared" si="1"/>
        <v>0</v>
      </c>
    </row>
    <row r="21" spans="2:26" ht="27.75" customHeight="1" x14ac:dyDescent="0.25">
      <c r="B21" s="16">
        <v>4</v>
      </c>
      <c r="C21" s="234"/>
      <c r="D21" s="235"/>
      <c r="E21" s="235"/>
      <c r="F21" s="235"/>
      <c r="G21" s="235"/>
      <c r="H21" s="235"/>
      <c r="I21" s="235"/>
      <c r="J21" s="236"/>
      <c r="M21">
        <f t="shared" si="0"/>
        <v>0</v>
      </c>
      <c r="O21">
        <f t="shared" si="1"/>
        <v>0</v>
      </c>
    </row>
    <row r="22" spans="2:26" ht="27.75" customHeight="1" x14ac:dyDescent="0.25">
      <c r="B22" s="16">
        <v>5</v>
      </c>
      <c r="C22" s="234"/>
      <c r="D22" s="235"/>
      <c r="E22" s="235"/>
      <c r="F22" s="235"/>
      <c r="G22" s="235"/>
      <c r="H22" s="235"/>
      <c r="I22" s="235"/>
      <c r="J22" s="236"/>
      <c r="M22">
        <f t="shared" si="0"/>
        <v>0</v>
      </c>
      <c r="O22">
        <f t="shared" si="1"/>
        <v>0</v>
      </c>
    </row>
    <row r="23" spans="2:26" ht="27.75" customHeight="1" x14ac:dyDescent="0.25">
      <c r="B23" s="16">
        <v>6</v>
      </c>
      <c r="C23" s="234"/>
      <c r="D23" s="235"/>
      <c r="E23" s="235"/>
      <c r="F23" s="235"/>
      <c r="G23" s="235"/>
      <c r="H23" s="235"/>
      <c r="I23" s="235"/>
      <c r="J23" s="236"/>
      <c r="M23">
        <f t="shared" si="0"/>
        <v>0</v>
      </c>
      <c r="O23">
        <f t="shared" si="1"/>
        <v>0</v>
      </c>
    </row>
    <row r="24" spans="2:26" ht="27.75" customHeight="1" x14ac:dyDescent="0.25">
      <c r="B24" s="16">
        <v>7</v>
      </c>
      <c r="C24" s="234"/>
      <c r="D24" s="235"/>
      <c r="E24" s="235"/>
      <c r="F24" s="235"/>
      <c r="G24" s="235"/>
      <c r="H24" s="235"/>
      <c r="I24" s="235"/>
      <c r="J24" s="236"/>
      <c r="M24">
        <f t="shared" si="0"/>
        <v>0</v>
      </c>
      <c r="O24">
        <f t="shared" si="1"/>
        <v>0</v>
      </c>
    </row>
    <row r="25" spans="2:26" ht="27.75" customHeight="1" x14ac:dyDescent="0.25">
      <c r="B25" s="16">
        <v>8</v>
      </c>
      <c r="C25" s="234"/>
      <c r="D25" s="235"/>
      <c r="E25" s="235"/>
      <c r="F25" s="235"/>
      <c r="G25" s="235"/>
      <c r="H25" s="235"/>
      <c r="I25" s="235"/>
      <c r="J25" s="236"/>
      <c r="M25">
        <f t="shared" si="0"/>
        <v>0</v>
      </c>
      <c r="O25">
        <f t="shared" si="1"/>
        <v>0</v>
      </c>
    </row>
    <row r="26" spans="2:26" ht="27.75" customHeight="1" x14ac:dyDescent="0.25">
      <c r="B26" s="16">
        <v>9</v>
      </c>
      <c r="C26" s="234"/>
      <c r="D26" s="235"/>
      <c r="E26" s="235"/>
      <c r="F26" s="235"/>
      <c r="G26" s="235"/>
      <c r="H26" s="235"/>
      <c r="I26" s="235"/>
      <c r="J26" s="236"/>
      <c r="M26">
        <f t="shared" si="0"/>
        <v>0</v>
      </c>
      <c r="O26">
        <f t="shared" si="1"/>
        <v>0</v>
      </c>
    </row>
    <row r="27" spans="2:26" ht="27.75" customHeight="1" x14ac:dyDescent="0.25">
      <c r="B27" s="16">
        <v>10</v>
      </c>
      <c r="C27" s="234"/>
      <c r="D27" s="235"/>
      <c r="E27" s="235"/>
      <c r="F27" s="235"/>
      <c r="G27" s="235"/>
      <c r="H27" s="235"/>
      <c r="I27" s="235"/>
      <c r="J27" s="236"/>
      <c r="M27">
        <f t="shared" si="0"/>
        <v>0</v>
      </c>
      <c r="O27">
        <f t="shared" si="1"/>
        <v>0</v>
      </c>
      <c r="Z27" t="s">
        <v>1551</v>
      </c>
    </row>
    <row r="28" spans="2:26" ht="6.95" customHeight="1" x14ac:dyDescent="0.25"/>
    <row r="29" spans="2:26" ht="24.75" customHeight="1" x14ac:dyDescent="0.25">
      <c r="B29" s="194" t="s">
        <v>1311</v>
      </c>
      <c r="C29" s="195"/>
      <c r="D29" s="195"/>
      <c r="E29" s="195"/>
      <c r="F29" s="195"/>
      <c r="G29" s="195"/>
      <c r="H29" s="195"/>
      <c r="I29" s="195"/>
      <c r="J29" s="196"/>
      <c r="K29" s="3" t="str">
        <f>IF(OR(E30="",E31="",I30=""),"&lt;-- Saisie obligatoire sur toutes les dates",IF(Z29=TRUE,IF(E31&lt;=E30,"&lt;-- La date de fin doit être supérieure à la date de début",IF(I30&lt;=E30,"&lt;-- La date de msie en service doit être supérieure à la date de début","")),""))</f>
        <v>&lt;-- Saisie obligatoire sur toutes les dates</v>
      </c>
      <c r="M29" t="s">
        <v>1448</v>
      </c>
      <c r="O29" t="s">
        <v>1389</v>
      </c>
      <c r="Q29" t="s">
        <v>1390</v>
      </c>
      <c r="S29" t="s">
        <v>1449</v>
      </c>
      <c r="U29" t="s">
        <v>1395</v>
      </c>
      <c r="W29" t="s">
        <v>1396</v>
      </c>
      <c r="Z29" t="b">
        <f>IF(AND(N30=TRUE,P30=TRUE,R30=TRUE,T30=TRUE,V30=TRUE,X30=TRUE,N31=TRUE,P31=TRUE,R31=TRUE),TRUE,FALSE)</f>
        <v>1</v>
      </c>
    </row>
    <row r="30" spans="2:26" ht="24.75" customHeight="1" x14ac:dyDescent="0.25">
      <c r="B30" s="218" t="s">
        <v>1312</v>
      </c>
      <c r="C30" s="238"/>
      <c r="D30" s="219"/>
      <c r="E30" s="242"/>
      <c r="F30" s="243"/>
      <c r="G30" s="218" t="s">
        <v>1314</v>
      </c>
      <c r="H30" s="219"/>
      <c r="I30" s="242"/>
      <c r="J30" s="243"/>
      <c r="K30" s="3" t="str">
        <f>IF(OR(AND(I30&lt;&gt;"",OR(V30=FALSE,X30=FALSE,R30=FALSE)),AND(E30&lt;&gt;"",OR(N30=FALSE,P30=FALSE,R30=FALSE))),"&lt;-- Veuillez inscrire un format date. Ex: 2023-12-20","")</f>
        <v/>
      </c>
      <c r="M30">
        <f>YEAR(E30)</f>
        <v>1900</v>
      </c>
      <c r="N30" t="b">
        <f>ISNUMBER(M30)</f>
        <v>1</v>
      </c>
      <c r="O30">
        <f>MONTH(E30)</f>
        <v>1</v>
      </c>
      <c r="P30" t="b">
        <f>ISNUMBER(O30)</f>
        <v>1</v>
      </c>
      <c r="Q30">
        <f>DAY(E30)</f>
        <v>0</v>
      </c>
      <c r="R30" t="b">
        <f>ISNUMBER(Q30)</f>
        <v>1</v>
      </c>
      <c r="S30">
        <f>YEAR(I30)</f>
        <v>1900</v>
      </c>
      <c r="T30" t="b">
        <f>ISNUMBER(S30)</f>
        <v>1</v>
      </c>
      <c r="U30">
        <f>MONTH(I30)</f>
        <v>1</v>
      </c>
      <c r="V30" t="b">
        <f>ISNUMBER(U30)</f>
        <v>1</v>
      </c>
      <c r="W30">
        <f>DAY(I30)</f>
        <v>0</v>
      </c>
      <c r="X30" t="b">
        <f>ISNUMBER(W30)</f>
        <v>1</v>
      </c>
    </row>
    <row r="31" spans="2:26" ht="24.75" customHeight="1" x14ac:dyDescent="0.25">
      <c r="B31" s="218" t="s">
        <v>1313</v>
      </c>
      <c r="C31" s="238"/>
      <c r="D31" s="219"/>
      <c r="E31" s="242"/>
      <c r="F31" s="243"/>
      <c r="G31" s="255"/>
      <c r="H31" s="256"/>
      <c r="I31" s="256"/>
      <c r="J31" s="257"/>
      <c r="K31" s="3" t="str">
        <f>IF(AND(E31&lt;&gt;"",OR(N31=FALSE,P31=FALSE,R31=FALSE)),"&lt;-- Veuillez inscrire un format date. Ex: 2023-12-20","")</f>
        <v/>
      </c>
      <c r="M31">
        <f>YEAR(E31)</f>
        <v>1900</v>
      </c>
      <c r="N31" t="b">
        <f>ISNUMBER(M31)</f>
        <v>1</v>
      </c>
      <c r="O31">
        <f>MONTH(E31)</f>
        <v>1</v>
      </c>
      <c r="P31" t="b">
        <f>ISNUMBER(O31)</f>
        <v>1</v>
      </c>
      <c r="Q31">
        <f>DAY(E31)</f>
        <v>0</v>
      </c>
      <c r="R31" t="b">
        <f>ISNUMBER(Q31)</f>
        <v>1</v>
      </c>
    </row>
    <row r="32" spans="2:26" ht="6.95" customHeight="1" x14ac:dyDescent="0.25"/>
    <row r="33" spans="2:29" ht="29.45" customHeight="1" x14ac:dyDescent="0.25">
      <c r="B33" s="173" t="s">
        <v>1671</v>
      </c>
      <c r="C33" s="239" t="s">
        <v>1315</v>
      </c>
      <c r="D33" s="240"/>
      <c r="E33" s="241"/>
      <c r="F33" s="20" t="s">
        <v>1402</v>
      </c>
      <c r="G33" s="17" t="s">
        <v>1403</v>
      </c>
      <c r="H33" s="237" t="s">
        <v>1316</v>
      </c>
      <c r="I33" s="237"/>
      <c r="J33" s="237"/>
      <c r="K33" s="3" t="str">
        <f>IF(SUM(O18:O27)=0,"&lt;-- Saisie d'une ou plusieurs étapes","")</f>
        <v>&lt;-- Saisie d'une ou plusieurs étapes</v>
      </c>
      <c r="M33" t="s">
        <v>1448</v>
      </c>
      <c r="O33" t="s">
        <v>1389</v>
      </c>
      <c r="Q33" t="s">
        <v>1390</v>
      </c>
      <c r="S33" t="s">
        <v>1449</v>
      </c>
      <c r="U33" t="s">
        <v>1395</v>
      </c>
      <c r="W33" t="s">
        <v>1396</v>
      </c>
    </row>
    <row r="34" spans="2:29" ht="29.25" customHeight="1" x14ac:dyDescent="0.25">
      <c r="B34" s="16">
        <v>1</v>
      </c>
      <c r="C34" s="244"/>
      <c r="D34" s="245"/>
      <c r="E34" s="246"/>
      <c r="F34" s="56"/>
      <c r="G34" s="56"/>
      <c r="H34" s="231"/>
      <c r="I34" s="232"/>
      <c r="J34" s="233"/>
      <c r="K34" s="3" t="str">
        <f t="shared" ref="K34:K43" si="2">IF(OR(AND(T34&lt;&gt;"",OR(V34=FALSE,X34=FALSE,R34=FALSE)),AND(F34&lt;&gt;"",OR(N34=FALSE,P34=FALSE,R34=FALSE))),"&lt;-- Veuillez inscrire un format date. Ex: 2023-12-20",IF(AND(SUM(Z34:AC34)&gt;0,SUM(Z34:AC34)&lt;4),"&lt;-- Compléter svp toutes les cellules de l'étape no " &amp;B34,IF(AND(G34&lt;&gt;"",F34&lt;&gt;"",F34&gt;=G34),"&lt;-- La date de fin doit être supérieure à celle du début.","")))</f>
        <v/>
      </c>
      <c r="M34">
        <f t="shared" ref="M34:M43" si="3">YEAR(F34)</f>
        <v>1900</v>
      </c>
      <c r="N34" t="b">
        <f>ISNUMBER(M34)</f>
        <v>1</v>
      </c>
      <c r="O34">
        <f t="shared" ref="O34:O43" si="4">MONTH(F34)</f>
        <v>1</v>
      </c>
      <c r="P34" t="b">
        <f>ISNUMBER(O34)</f>
        <v>1</v>
      </c>
      <c r="Q34">
        <f t="shared" ref="Q34:Q43" si="5">DAY(F34)</f>
        <v>0</v>
      </c>
      <c r="R34" t="b">
        <f>ISNUMBER(Q34)</f>
        <v>1</v>
      </c>
      <c r="S34">
        <f t="shared" ref="S34:S43" si="6">YEAR(G34)</f>
        <v>1900</v>
      </c>
      <c r="T34" t="b">
        <f>ISNUMBER(S34)</f>
        <v>1</v>
      </c>
      <c r="U34">
        <f t="shared" ref="U34:U43" si="7">MONTH(G34)</f>
        <v>1</v>
      </c>
      <c r="V34" t="b">
        <f>ISNUMBER(U34)</f>
        <v>1</v>
      </c>
      <c r="W34">
        <f t="shared" ref="W34:W43" si="8">DAY(G34)</f>
        <v>0</v>
      </c>
      <c r="X34" t="b">
        <f>ISNUMBER(W34)</f>
        <v>1</v>
      </c>
      <c r="Z34">
        <f>IF(C34&lt;&gt;"",1,0)</f>
        <v>0</v>
      </c>
      <c r="AA34">
        <f>IF(F34&lt;&gt;"",1,0)</f>
        <v>0</v>
      </c>
      <c r="AB34">
        <f>IF(G34&lt;&gt;"",1,0)</f>
        <v>0</v>
      </c>
      <c r="AC34">
        <f>IF(H34&lt;&gt;"",1,0)</f>
        <v>0</v>
      </c>
    </row>
    <row r="35" spans="2:29" ht="29.25" customHeight="1" x14ac:dyDescent="0.25">
      <c r="B35" s="16">
        <v>2</v>
      </c>
      <c r="C35" s="244"/>
      <c r="D35" s="245"/>
      <c r="E35" s="246"/>
      <c r="F35" s="56"/>
      <c r="G35" s="56"/>
      <c r="H35" s="231"/>
      <c r="I35" s="232"/>
      <c r="J35" s="233"/>
      <c r="K35" s="3" t="str">
        <f t="shared" si="2"/>
        <v/>
      </c>
      <c r="M35">
        <f t="shared" si="3"/>
        <v>1900</v>
      </c>
      <c r="N35" t="b">
        <f t="shared" ref="N35:N43" si="9">ISNUMBER(M35)</f>
        <v>1</v>
      </c>
      <c r="O35">
        <f t="shared" si="4"/>
        <v>1</v>
      </c>
      <c r="P35" t="b">
        <f t="shared" ref="P35:P43" si="10">ISNUMBER(O35)</f>
        <v>1</v>
      </c>
      <c r="Q35">
        <f t="shared" si="5"/>
        <v>0</v>
      </c>
      <c r="R35" t="b">
        <f t="shared" ref="R35:R43" si="11">ISNUMBER(Q35)</f>
        <v>1</v>
      </c>
      <c r="S35">
        <f t="shared" si="6"/>
        <v>1900</v>
      </c>
      <c r="T35" t="b">
        <f t="shared" ref="T35:T43" si="12">ISNUMBER(S35)</f>
        <v>1</v>
      </c>
      <c r="U35">
        <f t="shared" si="7"/>
        <v>1</v>
      </c>
      <c r="V35" t="b">
        <f t="shared" ref="V35:V43" si="13">ISNUMBER(U35)</f>
        <v>1</v>
      </c>
      <c r="W35">
        <f t="shared" si="8"/>
        <v>0</v>
      </c>
      <c r="X35" t="b">
        <f t="shared" ref="X35:X43" si="14">ISNUMBER(W35)</f>
        <v>1</v>
      </c>
      <c r="Z35">
        <f t="shared" ref="Z35:Z43" si="15">IF(C35&lt;&gt;"",1,0)</f>
        <v>0</v>
      </c>
      <c r="AA35">
        <f t="shared" ref="AA35:AA43" si="16">IF(F35&lt;&gt;"",1,0)</f>
        <v>0</v>
      </c>
      <c r="AB35">
        <f t="shared" ref="AB35:AB43" si="17">IF(G35&lt;&gt;"",1,0)</f>
        <v>0</v>
      </c>
      <c r="AC35">
        <f t="shared" ref="AC35:AC43" si="18">IF(H35&lt;&gt;"",1,0)</f>
        <v>0</v>
      </c>
    </row>
    <row r="36" spans="2:29" ht="29.25" customHeight="1" x14ac:dyDescent="0.25">
      <c r="B36" s="16">
        <v>3</v>
      </c>
      <c r="C36" s="244"/>
      <c r="D36" s="245"/>
      <c r="E36" s="246"/>
      <c r="F36" s="56"/>
      <c r="G36" s="56"/>
      <c r="H36" s="231"/>
      <c r="I36" s="232"/>
      <c r="J36" s="233"/>
      <c r="K36" s="3" t="str">
        <f t="shared" si="2"/>
        <v/>
      </c>
      <c r="M36">
        <f t="shared" si="3"/>
        <v>1900</v>
      </c>
      <c r="N36" t="b">
        <f t="shared" si="9"/>
        <v>1</v>
      </c>
      <c r="O36">
        <f t="shared" si="4"/>
        <v>1</v>
      </c>
      <c r="P36" t="b">
        <f t="shared" si="10"/>
        <v>1</v>
      </c>
      <c r="Q36">
        <f t="shared" si="5"/>
        <v>0</v>
      </c>
      <c r="R36" t="b">
        <f t="shared" si="11"/>
        <v>1</v>
      </c>
      <c r="S36">
        <f t="shared" si="6"/>
        <v>1900</v>
      </c>
      <c r="T36" t="b">
        <f t="shared" si="12"/>
        <v>1</v>
      </c>
      <c r="U36">
        <f t="shared" si="7"/>
        <v>1</v>
      </c>
      <c r="V36" t="b">
        <f t="shared" si="13"/>
        <v>1</v>
      </c>
      <c r="W36">
        <f t="shared" si="8"/>
        <v>0</v>
      </c>
      <c r="X36" t="b">
        <f t="shared" si="14"/>
        <v>1</v>
      </c>
      <c r="Z36">
        <f t="shared" si="15"/>
        <v>0</v>
      </c>
      <c r="AA36">
        <f t="shared" si="16"/>
        <v>0</v>
      </c>
      <c r="AB36">
        <f t="shared" si="17"/>
        <v>0</v>
      </c>
      <c r="AC36">
        <f t="shared" si="18"/>
        <v>0</v>
      </c>
    </row>
    <row r="37" spans="2:29" ht="29.25" customHeight="1" x14ac:dyDescent="0.25">
      <c r="B37" s="16">
        <v>4</v>
      </c>
      <c r="C37" s="244"/>
      <c r="D37" s="245"/>
      <c r="E37" s="246"/>
      <c r="F37" s="56"/>
      <c r="G37" s="56"/>
      <c r="H37" s="231"/>
      <c r="I37" s="232"/>
      <c r="J37" s="233"/>
      <c r="K37" s="3" t="str">
        <f t="shared" si="2"/>
        <v/>
      </c>
      <c r="M37">
        <f t="shared" si="3"/>
        <v>1900</v>
      </c>
      <c r="N37" t="b">
        <f t="shared" si="9"/>
        <v>1</v>
      </c>
      <c r="O37">
        <f t="shared" si="4"/>
        <v>1</v>
      </c>
      <c r="P37" t="b">
        <f t="shared" si="10"/>
        <v>1</v>
      </c>
      <c r="Q37">
        <f t="shared" si="5"/>
        <v>0</v>
      </c>
      <c r="R37" t="b">
        <f t="shared" si="11"/>
        <v>1</v>
      </c>
      <c r="S37">
        <f t="shared" si="6"/>
        <v>1900</v>
      </c>
      <c r="T37" t="b">
        <f t="shared" si="12"/>
        <v>1</v>
      </c>
      <c r="U37">
        <f t="shared" si="7"/>
        <v>1</v>
      </c>
      <c r="V37" t="b">
        <f t="shared" si="13"/>
        <v>1</v>
      </c>
      <c r="W37">
        <f t="shared" si="8"/>
        <v>0</v>
      </c>
      <c r="X37" t="b">
        <f t="shared" si="14"/>
        <v>1</v>
      </c>
      <c r="Z37">
        <f t="shared" si="15"/>
        <v>0</v>
      </c>
      <c r="AA37">
        <f t="shared" si="16"/>
        <v>0</v>
      </c>
      <c r="AB37">
        <f t="shared" si="17"/>
        <v>0</v>
      </c>
      <c r="AC37">
        <f t="shared" si="18"/>
        <v>0</v>
      </c>
    </row>
    <row r="38" spans="2:29" ht="29.25" customHeight="1" x14ac:dyDescent="0.25">
      <c r="B38" s="16">
        <v>5</v>
      </c>
      <c r="C38" s="244"/>
      <c r="D38" s="245"/>
      <c r="E38" s="246"/>
      <c r="F38" s="56"/>
      <c r="G38" s="56"/>
      <c r="H38" s="231"/>
      <c r="I38" s="232"/>
      <c r="J38" s="233"/>
      <c r="K38" s="3" t="str">
        <f t="shared" si="2"/>
        <v/>
      </c>
      <c r="M38">
        <f t="shared" si="3"/>
        <v>1900</v>
      </c>
      <c r="N38" t="b">
        <f t="shared" si="9"/>
        <v>1</v>
      </c>
      <c r="O38">
        <f t="shared" si="4"/>
        <v>1</v>
      </c>
      <c r="P38" t="b">
        <f t="shared" si="10"/>
        <v>1</v>
      </c>
      <c r="Q38">
        <f t="shared" si="5"/>
        <v>0</v>
      </c>
      <c r="R38" t="b">
        <f t="shared" si="11"/>
        <v>1</v>
      </c>
      <c r="S38">
        <f t="shared" si="6"/>
        <v>1900</v>
      </c>
      <c r="T38" t="b">
        <f t="shared" si="12"/>
        <v>1</v>
      </c>
      <c r="U38">
        <f t="shared" si="7"/>
        <v>1</v>
      </c>
      <c r="V38" t="b">
        <f t="shared" si="13"/>
        <v>1</v>
      </c>
      <c r="W38">
        <f t="shared" si="8"/>
        <v>0</v>
      </c>
      <c r="X38" t="b">
        <f t="shared" si="14"/>
        <v>1</v>
      </c>
      <c r="Z38">
        <f t="shared" si="15"/>
        <v>0</v>
      </c>
      <c r="AA38">
        <f t="shared" si="16"/>
        <v>0</v>
      </c>
      <c r="AB38">
        <f t="shared" si="17"/>
        <v>0</v>
      </c>
      <c r="AC38">
        <f t="shared" si="18"/>
        <v>0</v>
      </c>
    </row>
    <row r="39" spans="2:29" ht="29.25" customHeight="1" x14ac:dyDescent="0.25">
      <c r="B39" s="16">
        <v>6</v>
      </c>
      <c r="C39" s="244"/>
      <c r="D39" s="245"/>
      <c r="E39" s="246"/>
      <c r="F39" s="56"/>
      <c r="G39" s="56"/>
      <c r="H39" s="231"/>
      <c r="I39" s="232"/>
      <c r="J39" s="233"/>
      <c r="K39" s="3" t="str">
        <f t="shared" si="2"/>
        <v/>
      </c>
      <c r="M39">
        <f t="shared" si="3"/>
        <v>1900</v>
      </c>
      <c r="N39" t="b">
        <f t="shared" si="9"/>
        <v>1</v>
      </c>
      <c r="O39">
        <f t="shared" si="4"/>
        <v>1</v>
      </c>
      <c r="P39" t="b">
        <f t="shared" si="10"/>
        <v>1</v>
      </c>
      <c r="Q39">
        <f t="shared" si="5"/>
        <v>0</v>
      </c>
      <c r="R39" t="b">
        <f t="shared" si="11"/>
        <v>1</v>
      </c>
      <c r="S39">
        <f t="shared" si="6"/>
        <v>1900</v>
      </c>
      <c r="T39" t="b">
        <f t="shared" si="12"/>
        <v>1</v>
      </c>
      <c r="U39">
        <f t="shared" si="7"/>
        <v>1</v>
      </c>
      <c r="V39" t="b">
        <f t="shared" si="13"/>
        <v>1</v>
      </c>
      <c r="W39">
        <f t="shared" si="8"/>
        <v>0</v>
      </c>
      <c r="X39" t="b">
        <f t="shared" si="14"/>
        <v>1</v>
      </c>
      <c r="Z39">
        <f t="shared" si="15"/>
        <v>0</v>
      </c>
      <c r="AA39">
        <f t="shared" si="16"/>
        <v>0</v>
      </c>
      <c r="AB39">
        <f t="shared" si="17"/>
        <v>0</v>
      </c>
      <c r="AC39">
        <f t="shared" si="18"/>
        <v>0</v>
      </c>
    </row>
    <row r="40" spans="2:29" ht="29.25" customHeight="1" x14ac:dyDescent="0.25">
      <c r="B40" s="16">
        <v>7</v>
      </c>
      <c r="C40" s="244"/>
      <c r="D40" s="245"/>
      <c r="E40" s="246"/>
      <c r="F40" s="56"/>
      <c r="G40" s="56"/>
      <c r="H40" s="231"/>
      <c r="I40" s="232"/>
      <c r="J40" s="233"/>
      <c r="K40" s="3" t="str">
        <f t="shared" si="2"/>
        <v/>
      </c>
      <c r="M40">
        <f t="shared" si="3"/>
        <v>1900</v>
      </c>
      <c r="N40" t="b">
        <f t="shared" si="9"/>
        <v>1</v>
      </c>
      <c r="O40">
        <f t="shared" si="4"/>
        <v>1</v>
      </c>
      <c r="P40" t="b">
        <f t="shared" si="10"/>
        <v>1</v>
      </c>
      <c r="Q40">
        <f t="shared" si="5"/>
        <v>0</v>
      </c>
      <c r="R40" t="b">
        <f t="shared" si="11"/>
        <v>1</v>
      </c>
      <c r="S40">
        <f t="shared" si="6"/>
        <v>1900</v>
      </c>
      <c r="T40" t="b">
        <f t="shared" si="12"/>
        <v>1</v>
      </c>
      <c r="U40">
        <f t="shared" si="7"/>
        <v>1</v>
      </c>
      <c r="V40" t="b">
        <f t="shared" si="13"/>
        <v>1</v>
      </c>
      <c r="W40">
        <f t="shared" si="8"/>
        <v>0</v>
      </c>
      <c r="X40" t="b">
        <f t="shared" si="14"/>
        <v>1</v>
      </c>
      <c r="Z40">
        <f t="shared" si="15"/>
        <v>0</v>
      </c>
      <c r="AA40">
        <f t="shared" si="16"/>
        <v>0</v>
      </c>
      <c r="AB40">
        <f t="shared" si="17"/>
        <v>0</v>
      </c>
      <c r="AC40">
        <f t="shared" si="18"/>
        <v>0</v>
      </c>
    </row>
    <row r="41" spans="2:29" ht="29.25" customHeight="1" x14ac:dyDescent="0.25">
      <c r="B41" s="16">
        <v>8</v>
      </c>
      <c r="C41" s="244"/>
      <c r="D41" s="245"/>
      <c r="E41" s="246"/>
      <c r="F41" s="56"/>
      <c r="G41" s="56"/>
      <c r="H41" s="231"/>
      <c r="I41" s="232"/>
      <c r="J41" s="233"/>
      <c r="K41" s="3" t="str">
        <f t="shared" si="2"/>
        <v/>
      </c>
      <c r="M41">
        <f t="shared" si="3"/>
        <v>1900</v>
      </c>
      <c r="N41" t="b">
        <f t="shared" si="9"/>
        <v>1</v>
      </c>
      <c r="O41">
        <f t="shared" si="4"/>
        <v>1</v>
      </c>
      <c r="P41" t="b">
        <f t="shared" si="10"/>
        <v>1</v>
      </c>
      <c r="Q41">
        <f t="shared" si="5"/>
        <v>0</v>
      </c>
      <c r="R41" t="b">
        <f t="shared" si="11"/>
        <v>1</v>
      </c>
      <c r="S41">
        <f t="shared" si="6"/>
        <v>1900</v>
      </c>
      <c r="T41" t="b">
        <f t="shared" si="12"/>
        <v>1</v>
      </c>
      <c r="U41">
        <f t="shared" si="7"/>
        <v>1</v>
      </c>
      <c r="V41" t="b">
        <f t="shared" si="13"/>
        <v>1</v>
      </c>
      <c r="W41">
        <f t="shared" si="8"/>
        <v>0</v>
      </c>
      <c r="X41" t="b">
        <f t="shared" si="14"/>
        <v>1</v>
      </c>
      <c r="Z41">
        <f t="shared" si="15"/>
        <v>0</v>
      </c>
      <c r="AA41">
        <f t="shared" si="16"/>
        <v>0</v>
      </c>
      <c r="AB41">
        <f t="shared" si="17"/>
        <v>0</v>
      </c>
      <c r="AC41">
        <f t="shared" si="18"/>
        <v>0</v>
      </c>
    </row>
    <row r="42" spans="2:29" ht="29.25" customHeight="1" x14ac:dyDescent="0.25">
      <c r="B42" s="16">
        <v>9</v>
      </c>
      <c r="C42" s="244"/>
      <c r="D42" s="245"/>
      <c r="E42" s="246"/>
      <c r="F42" s="56"/>
      <c r="G42" s="56"/>
      <c r="H42" s="231"/>
      <c r="I42" s="232"/>
      <c r="J42" s="233"/>
      <c r="K42" s="3" t="str">
        <f t="shared" si="2"/>
        <v/>
      </c>
      <c r="M42">
        <f t="shared" si="3"/>
        <v>1900</v>
      </c>
      <c r="N42" t="b">
        <f t="shared" si="9"/>
        <v>1</v>
      </c>
      <c r="O42">
        <f t="shared" si="4"/>
        <v>1</v>
      </c>
      <c r="P42" t="b">
        <f t="shared" si="10"/>
        <v>1</v>
      </c>
      <c r="Q42">
        <f t="shared" si="5"/>
        <v>0</v>
      </c>
      <c r="R42" t="b">
        <f t="shared" si="11"/>
        <v>1</v>
      </c>
      <c r="S42">
        <f t="shared" si="6"/>
        <v>1900</v>
      </c>
      <c r="T42" t="b">
        <f t="shared" si="12"/>
        <v>1</v>
      </c>
      <c r="U42">
        <f t="shared" si="7"/>
        <v>1</v>
      </c>
      <c r="V42" t="b">
        <f t="shared" si="13"/>
        <v>1</v>
      </c>
      <c r="W42">
        <f t="shared" si="8"/>
        <v>0</v>
      </c>
      <c r="X42" t="b">
        <f t="shared" si="14"/>
        <v>1</v>
      </c>
      <c r="Z42">
        <f t="shared" si="15"/>
        <v>0</v>
      </c>
      <c r="AA42">
        <f t="shared" si="16"/>
        <v>0</v>
      </c>
      <c r="AB42">
        <f t="shared" si="17"/>
        <v>0</v>
      </c>
      <c r="AC42">
        <f t="shared" si="18"/>
        <v>0</v>
      </c>
    </row>
    <row r="43" spans="2:29" ht="29.25" customHeight="1" x14ac:dyDescent="0.25">
      <c r="B43" s="16">
        <v>10</v>
      </c>
      <c r="C43" s="244"/>
      <c r="D43" s="245"/>
      <c r="E43" s="246"/>
      <c r="F43" s="56"/>
      <c r="G43" s="56"/>
      <c r="H43" s="231"/>
      <c r="I43" s="232"/>
      <c r="J43" s="233"/>
      <c r="K43" s="3" t="str">
        <f t="shared" si="2"/>
        <v/>
      </c>
      <c r="M43">
        <f t="shared" si="3"/>
        <v>1900</v>
      </c>
      <c r="N43" t="b">
        <f t="shared" si="9"/>
        <v>1</v>
      </c>
      <c r="O43">
        <f t="shared" si="4"/>
        <v>1</v>
      </c>
      <c r="P43" t="b">
        <f t="shared" si="10"/>
        <v>1</v>
      </c>
      <c r="Q43">
        <f t="shared" si="5"/>
        <v>0</v>
      </c>
      <c r="R43" t="b">
        <f t="shared" si="11"/>
        <v>1</v>
      </c>
      <c r="S43">
        <f t="shared" si="6"/>
        <v>1900</v>
      </c>
      <c r="T43" t="b">
        <f t="shared" si="12"/>
        <v>1</v>
      </c>
      <c r="U43">
        <f t="shared" si="7"/>
        <v>1</v>
      </c>
      <c r="V43" t="b">
        <f t="shared" si="13"/>
        <v>1</v>
      </c>
      <c r="W43">
        <f t="shared" si="8"/>
        <v>0</v>
      </c>
      <c r="X43" t="b">
        <f t="shared" si="14"/>
        <v>1</v>
      </c>
      <c r="Z43">
        <f t="shared" si="15"/>
        <v>0</v>
      </c>
      <c r="AA43">
        <f t="shared" si="16"/>
        <v>0</v>
      </c>
      <c r="AB43">
        <f t="shared" si="17"/>
        <v>0</v>
      </c>
      <c r="AC43">
        <f t="shared" si="18"/>
        <v>0</v>
      </c>
    </row>
  </sheetData>
  <sheetProtection algorithmName="SHA-512" hashValue="AmYiJyUbP+wk2gNoJwvpC+/UBVMyCiVhYlLhZTC6+2nQVKljltBSCpn98YkdcydOh69D4A5/OIbfpTtVW4Feng==" saltValue="IHyb7LWojs5bpKO7ZPurfA==" spinCount="100000" sheet="1" objects="1" scenarios="1"/>
  <mergeCells count="55">
    <mergeCell ref="C41:E41"/>
    <mergeCell ref="C42:E42"/>
    <mergeCell ref="C43:E43"/>
    <mergeCell ref="H43:J43"/>
    <mergeCell ref="H37:J37"/>
    <mergeCell ref="H38:J38"/>
    <mergeCell ref="H39:J39"/>
    <mergeCell ref="H40:J40"/>
    <mergeCell ref="H41:J41"/>
    <mergeCell ref="H42:J42"/>
    <mergeCell ref="C18:J18"/>
    <mergeCell ref="C37:E37"/>
    <mergeCell ref="C38:E38"/>
    <mergeCell ref="C39:E39"/>
    <mergeCell ref="C40:E40"/>
    <mergeCell ref="G31:J31"/>
    <mergeCell ref="C25:J25"/>
    <mergeCell ref="C26:J26"/>
    <mergeCell ref="C27:J27"/>
    <mergeCell ref="C19:J19"/>
    <mergeCell ref="C20:J20"/>
    <mergeCell ref="C21:J21"/>
    <mergeCell ref="C22:J22"/>
    <mergeCell ref="H34:J34"/>
    <mergeCell ref="C34:E34"/>
    <mergeCell ref="H35:J35"/>
    <mergeCell ref="B17:J17"/>
    <mergeCell ref="E8:F8"/>
    <mergeCell ref="B8:D8"/>
    <mergeCell ref="G8:H8"/>
    <mergeCell ref="I8:J8"/>
    <mergeCell ref="B14:J14"/>
    <mergeCell ref="B15:J15"/>
    <mergeCell ref="B12:J12"/>
    <mergeCell ref="B13:J13"/>
    <mergeCell ref="B1:J1"/>
    <mergeCell ref="B5:D5"/>
    <mergeCell ref="E5:J5"/>
    <mergeCell ref="B7:J7"/>
    <mergeCell ref="B11:J11"/>
    <mergeCell ref="B10:J10"/>
    <mergeCell ref="H36:J36"/>
    <mergeCell ref="C23:J23"/>
    <mergeCell ref="H33:J33"/>
    <mergeCell ref="B29:J29"/>
    <mergeCell ref="B30:D30"/>
    <mergeCell ref="C33:E33"/>
    <mergeCell ref="E30:F30"/>
    <mergeCell ref="B31:D31"/>
    <mergeCell ref="E31:F31"/>
    <mergeCell ref="G30:H30"/>
    <mergeCell ref="I30:J30"/>
    <mergeCell ref="C24:J24"/>
    <mergeCell ref="C35:E35"/>
    <mergeCell ref="C36:E36"/>
  </mergeCells>
  <conditionalFormatting sqref="B11:J11">
    <cfRule type="expression" dxfId="74" priority="13">
      <formula>B11=""</formula>
    </cfRule>
  </conditionalFormatting>
  <conditionalFormatting sqref="B13:J13">
    <cfRule type="expression" dxfId="73" priority="1">
      <formula>B13=""</formula>
    </cfRule>
  </conditionalFormatting>
  <conditionalFormatting sqref="B15:J15">
    <cfRule type="expression" dxfId="72" priority="5">
      <formula>B15=""</formula>
    </cfRule>
  </conditionalFormatting>
  <conditionalFormatting sqref="C18:J27">
    <cfRule type="expression" dxfId="71" priority="12">
      <formula>SUM($M$18:$M$27)=0</formula>
    </cfRule>
  </conditionalFormatting>
  <conditionalFormatting sqref="C34:J43">
    <cfRule type="expression" dxfId="70" priority="8">
      <formula>SUM($O$18:$O$27)=0</formula>
    </cfRule>
  </conditionalFormatting>
  <conditionalFormatting sqref="E8:F8">
    <cfRule type="expression" dxfId="69" priority="4">
      <formula>E8=""</formula>
    </cfRule>
  </conditionalFormatting>
  <conditionalFormatting sqref="E30:F31">
    <cfRule type="expression" dxfId="68" priority="62">
      <formula>E30=""</formula>
    </cfRule>
  </conditionalFormatting>
  <conditionalFormatting sqref="E5:J5">
    <cfRule type="expression" dxfId="67" priority="2">
      <formula>AND(E5="",#REF!="")</formula>
    </cfRule>
  </conditionalFormatting>
  <conditionalFormatting sqref="I8:J8">
    <cfRule type="expression" dxfId="66" priority="3">
      <formula>I8=""</formula>
    </cfRule>
  </conditionalFormatting>
  <conditionalFormatting sqref="I30:J30">
    <cfRule type="expression" dxfId="65" priority="61">
      <formula>I30=""</formula>
    </cfRule>
  </conditionalFormatting>
  <dataValidations count="2">
    <dataValidation type="date" allowBlank="1" showInputMessage="1" showErrorMessage="1" error="Inscrire un format date valide." sqref="F34:G43 E30:F31 I30:J30" xr:uid="{71A2B7D0-6B15-4B89-88B7-E376C75D993F}">
      <formula1>18264</formula1>
      <formula2>73051</formula2>
    </dataValidation>
    <dataValidation type="whole" operator="greaterThan" allowBlank="1" showInputMessage="1" showErrorMessage="1" error="Inscrire un nombre supérieur à 0." sqref="E8:F8 I8:J8" xr:uid="{A9B59026-B5FC-44CC-98BA-0B437215EC6A}">
      <formula1>0</formula1>
    </dataValidation>
  </dataValidations>
  <hyperlinks>
    <hyperlink ref="B7:I7" location="Description!A1" display="Nombre d’emplois sur le lieu du projet - Catégorie de projet A seulement (Onglet Description)" xr:uid="{BE0D2F2D-5B07-4EA2-9676-EE3E12D8167D}"/>
  </hyperlinks>
  <pageMargins left="0.55118110236220474" right="0.51181102362204722" top="0.43307086614173229" bottom="0.8"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2 juillet 2026
Onglet Description
Page &amp;P de &amp;N</oddFooter>
  </headerFooter>
  <rowBreaks count="1" manualBreakCount="1">
    <brk id="15" min="1" max="9" man="1"/>
  </rowBreaks>
  <legacyDrawing r:id="rId2"/>
  <extLst>
    <ext xmlns:x14="http://schemas.microsoft.com/office/spreadsheetml/2009/9/main" uri="{CCE6A557-97BC-4b89-ADB6-D9C93CAAB3DF}">
      <x14:dataValidations xmlns:xm="http://schemas.microsoft.com/office/excel/2006/main" count="1">
        <x14:dataValidation type="list" allowBlank="1" xr:uid="{26563415-BA21-48AE-B934-8B498F3C1676}">
          <x14:formula1>
            <xm:f>Liste!$X$2:$X$7</xm:f>
          </x14:formula1>
          <xm:sqref>H34:J43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1F26-FAE3-4255-99A5-DA7394DEF04B}">
  <sheetPr codeName="Feuil5">
    <pageSetUpPr fitToPage="1"/>
  </sheetPr>
  <dimension ref="A1:R22"/>
  <sheetViews>
    <sheetView showGridLines="0" showRowColHeaders="0" zoomScaleNormal="100" workbookViewId="0">
      <selection activeCell="O15" sqref="O15"/>
    </sheetView>
  </sheetViews>
  <sheetFormatPr baseColWidth="10" defaultRowHeight="15" x14ac:dyDescent="0.25"/>
  <cols>
    <col min="1" max="1" width="3.85546875" customWidth="1"/>
    <col min="6" max="6" width="11.42578125" customWidth="1"/>
    <col min="9" max="9" width="13.42578125" customWidth="1"/>
    <col min="10" max="10" width="12.140625" customWidth="1"/>
  </cols>
  <sheetData>
    <row r="1" spans="1:11" ht="24" customHeight="1" x14ac:dyDescent="0.25">
      <c r="B1" s="215" t="s">
        <v>1566</v>
      </c>
      <c r="C1" s="216"/>
      <c r="D1" s="216"/>
      <c r="E1" s="216"/>
      <c r="F1" s="216"/>
      <c r="G1" s="216"/>
      <c r="H1" s="216"/>
      <c r="I1" s="216"/>
      <c r="J1" s="217"/>
    </row>
    <row r="2" spans="1:11" ht="6.95" customHeight="1" x14ac:dyDescent="0.25">
      <c r="B2" s="94"/>
      <c r="C2" s="93"/>
      <c r="D2" s="93"/>
      <c r="E2" s="93"/>
      <c r="F2" s="93"/>
      <c r="G2" s="93"/>
      <c r="H2" s="93"/>
      <c r="I2" s="93"/>
    </row>
    <row r="3" spans="1:11" ht="27.75" customHeight="1" x14ac:dyDescent="0.25">
      <c r="A3" s="36"/>
      <c r="B3" s="261" t="s">
        <v>1567</v>
      </c>
      <c r="C3" s="262"/>
      <c r="D3" s="262"/>
      <c r="E3" s="262"/>
      <c r="F3" s="262"/>
      <c r="G3" s="262"/>
      <c r="H3" s="262"/>
      <c r="I3" s="262"/>
      <c r="J3" s="263"/>
    </row>
    <row r="4" spans="1:11" ht="225.75" customHeight="1" x14ac:dyDescent="0.25">
      <c r="B4" s="197"/>
      <c r="C4" s="198"/>
      <c r="D4" s="198"/>
      <c r="E4" s="198"/>
      <c r="F4" s="198"/>
      <c r="G4" s="198"/>
      <c r="H4" s="198"/>
      <c r="I4" s="198"/>
      <c r="J4" s="199"/>
      <c r="K4" s="19" t="str">
        <f>IF(B4="","&lt;-- Saisie obligatoire","")</f>
        <v>&lt;-- Saisie obligatoire</v>
      </c>
    </row>
    <row r="5" spans="1:11" ht="27.75" customHeight="1" x14ac:dyDescent="0.25">
      <c r="B5" s="261" t="s">
        <v>1672</v>
      </c>
      <c r="C5" s="262"/>
      <c r="D5" s="262"/>
      <c r="E5" s="262"/>
      <c r="F5" s="262"/>
      <c r="G5" s="262"/>
      <c r="H5" s="262"/>
      <c r="I5" s="262"/>
      <c r="J5" s="263"/>
    </row>
    <row r="6" spans="1:11" ht="225.75" customHeight="1" x14ac:dyDescent="0.25">
      <c r="B6" s="264"/>
      <c r="C6" s="265"/>
      <c r="D6" s="265"/>
      <c r="E6" s="265"/>
      <c r="F6" s="265"/>
      <c r="G6" s="265"/>
      <c r="H6" s="265"/>
      <c r="I6" s="265"/>
      <c r="J6" s="266"/>
      <c r="K6" s="19" t="str">
        <f>IF(B6="","&lt;-- Saisie obligatoire","")</f>
        <v>&lt;-- Saisie obligatoire</v>
      </c>
    </row>
    <row r="7" spans="1:11" ht="26.25" customHeight="1" x14ac:dyDescent="0.25">
      <c r="B7" s="267" t="s">
        <v>1673</v>
      </c>
      <c r="C7" s="268"/>
      <c r="D7" s="268"/>
      <c r="E7" s="268"/>
      <c r="F7" s="268"/>
      <c r="G7" s="268"/>
      <c r="H7" s="268"/>
      <c r="I7" s="269"/>
      <c r="J7" s="108"/>
      <c r="K7" s="109" t="str">
        <f>IF(J7="","&lt;-- Saisir une valeur entre 0 et 100 inclus.","")</f>
        <v>&lt;-- Saisir une valeur entre 0 et 100 inclus.</v>
      </c>
    </row>
    <row r="8" spans="1:11" ht="26.45" customHeight="1" x14ac:dyDescent="0.25">
      <c r="B8" s="267" t="s">
        <v>1568</v>
      </c>
      <c r="C8" s="268"/>
      <c r="D8" s="268"/>
      <c r="E8" s="268"/>
      <c r="F8" s="268"/>
      <c r="G8" s="268"/>
      <c r="H8" s="268"/>
      <c r="I8" s="269"/>
      <c r="J8" s="108"/>
      <c r="K8" s="109" t="str">
        <f>IF(J8="","&lt;-- Saisir une valeur entre 0 et 100 inclus.","")</f>
        <v>&lt;-- Saisir une valeur entre 0 et 100 inclus.</v>
      </c>
    </row>
    <row r="9" spans="1:11" ht="6.95" customHeight="1" x14ac:dyDescent="0.25"/>
    <row r="10" spans="1:11" ht="24" customHeight="1" x14ac:dyDescent="0.25">
      <c r="B10" s="258" t="s">
        <v>1510</v>
      </c>
      <c r="C10" s="259"/>
      <c r="D10" s="259"/>
      <c r="E10" s="259"/>
      <c r="F10" s="259"/>
      <c r="G10" s="259"/>
      <c r="H10" s="259"/>
      <c r="I10" s="259"/>
      <c r="J10" s="260"/>
    </row>
    <row r="11" spans="1:11" ht="6.95" customHeight="1" x14ac:dyDescent="0.25"/>
    <row r="12" spans="1:11" ht="21.95" customHeight="1" x14ac:dyDescent="0.25">
      <c r="B12" s="194" t="s">
        <v>1569</v>
      </c>
      <c r="C12" s="195"/>
      <c r="D12" s="195"/>
      <c r="E12" s="195"/>
      <c r="F12" s="195"/>
      <c r="G12" s="195"/>
      <c r="H12" s="195"/>
      <c r="I12" s="195"/>
      <c r="J12" s="196"/>
    </row>
    <row r="13" spans="1:11" ht="175.5" customHeight="1" x14ac:dyDescent="0.25">
      <c r="B13" s="197"/>
      <c r="C13" s="198"/>
      <c r="D13" s="198"/>
      <c r="E13" s="198"/>
      <c r="F13" s="198"/>
      <c r="G13" s="198"/>
      <c r="H13" s="198"/>
      <c r="I13" s="198"/>
      <c r="J13" s="199"/>
      <c r="K13" s="19" t="str">
        <f>IF(B13="","&lt;-- Saisie obligatoire","")</f>
        <v>&lt;-- Saisie obligatoire</v>
      </c>
    </row>
    <row r="14" spans="1:11" ht="21.95" customHeight="1" x14ac:dyDescent="0.25">
      <c r="A14" s="36"/>
      <c r="B14" s="194" t="s">
        <v>1511</v>
      </c>
      <c r="C14" s="195"/>
      <c r="D14" s="195"/>
      <c r="E14" s="195"/>
      <c r="F14" s="195"/>
      <c r="G14" s="195"/>
      <c r="H14" s="195"/>
      <c r="I14" s="195"/>
      <c r="J14" s="196"/>
    </row>
    <row r="15" spans="1:11" ht="175.5" customHeight="1" x14ac:dyDescent="0.25">
      <c r="A15" s="36"/>
      <c r="B15" s="197"/>
      <c r="C15" s="198"/>
      <c r="D15" s="198"/>
      <c r="E15" s="198"/>
      <c r="F15" s="198"/>
      <c r="G15" s="198"/>
      <c r="H15" s="198"/>
      <c r="I15" s="198"/>
      <c r="J15" s="199"/>
      <c r="K15" s="19" t="str">
        <f>IF(B15="","&lt;-- Saisie obligatoire","")</f>
        <v>&lt;-- Saisie obligatoire</v>
      </c>
    </row>
    <row r="16" spans="1:11" ht="21.95" customHeight="1" x14ac:dyDescent="0.25">
      <c r="A16" s="36"/>
      <c r="B16" s="273" t="s">
        <v>1512</v>
      </c>
      <c r="C16" s="268"/>
      <c r="D16" s="268"/>
      <c r="E16" s="268"/>
      <c r="F16" s="268"/>
      <c r="G16" s="268"/>
      <c r="H16" s="268"/>
      <c r="I16" s="268"/>
      <c r="J16" s="108"/>
      <c r="K16" s="109" t="str">
        <f>IF(J16="","&lt;-- Saisir une valeur entre 0 et 100 inclus.","")</f>
        <v>&lt;-- Saisir une valeur entre 0 et 100 inclus.</v>
      </c>
    </row>
    <row r="17" spans="1:18" ht="21.95" customHeight="1" x14ac:dyDescent="0.25">
      <c r="A17" s="36"/>
      <c r="B17" s="194" t="s">
        <v>1474</v>
      </c>
      <c r="C17" s="195"/>
      <c r="D17" s="195"/>
      <c r="E17" s="195"/>
      <c r="F17" s="195"/>
      <c r="G17" s="195"/>
      <c r="H17" s="195"/>
      <c r="I17" s="195"/>
      <c r="J17" s="196"/>
    </row>
    <row r="18" spans="1:18" ht="265.5" customHeight="1" x14ac:dyDescent="0.25">
      <c r="B18" s="197"/>
      <c r="C18" s="198"/>
      <c r="D18" s="198"/>
      <c r="E18" s="198"/>
      <c r="F18" s="198"/>
      <c r="G18" s="198"/>
      <c r="H18" s="198"/>
      <c r="I18" s="198"/>
      <c r="J18" s="199"/>
      <c r="K18" s="19" t="str">
        <f>IF(B18="","&lt;-- Saisie obligatoire","")</f>
        <v>&lt;-- Saisie obligatoire</v>
      </c>
    </row>
    <row r="19" spans="1:18" ht="21.95" customHeight="1" x14ac:dyDescent="0.25">
      <c r="A19" s="36"/>
      <c r="B19" s="194" t="s">
        <v>1513</v>
      </c>
      <c r="C19" s="195"/>
      <c r="D19" s="195"/>
      <c r="E19" s="195"/>
      <c r="F19" s="195"/>
      <c r="G19" s="195"/>
      <c r="H19" s="195"/>
      <c r="I19" s="195"/>
      <c r="J19" s="196"/>
    </row>
    <row r="20" spans="1:18" ht="249" customHeight="1" x14ac:dyDescent="0.25">
      <c r="B20" s="197"/>
      <c r="C20" s="198"/>
      <c r="D20" s="198"/>
      <c r="E20" s="198"/>
      <c r="F20" s="198"/>
      <c r="G20" s="198"/>
      <c r="H20" s="198"/>
      <c r="I20" s="198"/>
      <c r="J20" s="199"/>
    </row>
    <row r="21" spans="1:18" ht="21.95" customHeight="1" x14ac:dyDescent="0.25">
      <c r="A21" s="36"/>
      <c r="B21" s="194" t="s">
        <v>1514</v>
      </c>
      <c r="C21" s="195"/>
      <c r="D21" s="195"/>
      <c r="E21" s="195"/>
      <c r="F21" s="195"/>
      <c r="G21" s="195"/>
      <c r="H21" s="195"/>
      <c r="I21" s="195"/>
      <c r="J21" s="196"/>
      <c r="K21" s="35"/>
    </row>
    <row r="22" spans="1:18" s="84" customFormat="1" ht="175.5" customHeight="1" x14ac:dyDescent="0.25">
      <c r="A22"/>
      <c r="B22" s="270"/>
      <c r="C22" s="271"/>
      <c r="D22" s="271"/>
      <c r="E22" s="271"/>
      <c r="F22" s="271"/>
      <c r="G22" s="271"/>
      <c r="H22" s="271"/>
      <c r="I22" s="271"/>
      <c r="J22" s="272"/>
      <c r="K22" s="19" t="str">
        <f>IF(B22="","&lt;-- Saisie obligatoire","")</f>
        <v>&lt;-- Saisie obligatoire</v>
      </c>
      <c r="L22"/>
      <c r="M22"/>
      <c r="N22"/>
      <c r="O22"/>
      <c r="P22"/>
      <c r="Q22"/>
      <c r="R22"/>
    </row>
  </sheetData>
  <sheetProtection algorithmName="SHA-512" hashValue="jYHKiZxmZRag69G5IIxojjRUCRutR5WuDLW4H52nNdo9TuwYY+OgB47UMg6cX4K6Oy2ACytyZe8x1TbG4G1uUg==" saltValue="0J/fWsFRC4vJz6Bd1aAGhg==" spinCount="100000" sheet="1" objects="1" scenarios="1"/>
  <mergeCells count="19">
    <mergeCell ref="B14:J14"/>
    <mergeCell ref="B12:J12"/>
    <mergeCell ref="B13:J13"/>
    <mergeCell ref="B22:J22"/>
    <mergeCell ref="B17:J17"/>
    <mergeCell ref="B18:J18"/>
    <mergeCell ref="B19:J19"/>
    <mergeCell ref="B15:J15"/>
    <mergeCell ref="B16:I16"/>
    <mergeCell ref="B20:J20"/>
    <mergeCell ref="B21:J21"/>
    <mergeCell ref="B1:J1"/>
    <mergeCell ref="B10:J10"/>
    <mergeCell ref="B3:J3"/>
    <mergeCell ref="B4:J4"/>
    <mergeCell ref="B5:J5"/>
    <mergeCell ref="B6:J6"/>
    <mergeCell ref="B7:I7"/>
    <mergeCell ref="B8:I8"/>
  </mergeCells>
  <conditionalFormatting sqref="B4">
    <cfRule type="expression" dxfId="64" priority="40">
      <formula>B4=""</formula>
    </cfRule>
  </conditionalFormatting>
  <conditionalFormatting sqref="B6">
    <cfRule type="expression" dxfId="63" priority="38">
      <formula>B6=""</formula>
    </cfRule>
  </conditionalFormatting>
  <conditionalFormatting sqref="B13:J13">
    <cfRule type="expression" dxfId="62" priority="3">
      <formula>B13=""</formula>
    </cfRule>
  </conditionalFormatting>
  <conditionalFormatting sqref="B15:J15">
    <cfRule type="expression" dxfId="61" priority="19">
      <formula>B15=""</formula>
    </cfRule>
  </conditionalFormatting>
  <conditionalFormatting sqref="B18:J18">
    <cfRule type="expression" dxfId="60" priority="23">
      <formula>B18=""</formula>
    </cfRule>
  </conditionalFormatting>
  <conditionalFormatting sqref="B22:J22">
    <cfRule type="expression" dxfId="59" priority="22">
      <formula>B22=""</formula>
    </cfRule>
  </conditionalFormatting>
  <conditionalFormatting sqref="J7:J8">
    <cfRule type="expression" dxfId="58" priority="1">
      <formula>J7=""</formula>
    </cfRule>
  </conditionalFormatting>
  <conditionalFormatting sqref="J16">
    <cfRule type="expression" dxfId="57" priority="7">
      <formula>J16=""</formula>
    </cfRule>
  </conditionalFormatting>
  <dataValidations count="1">
    <dataValidation type="whole" allowBlank="1" showErrorMessage="1" error="Saisissez une valeur entière entre 0 et 100 inclus." sqref="J16 J7:J8" xr:uid="{47A23C82-9B94-4259-92D9-B5CF8C434CA1}">
      <formula1>0</formula1>
      <formula2>100</formula2>
    </dataValidation>
  </dataValidations>
  <pageMargins left="0.70866141732283472" right="0.55118110236220474" top="0.43307086614173229" bottom="0.74803149606299213" header="0.31496062992125984" footer="0.31496062992125984"/>
  <pageSetup scale="87"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Diversification et marchés
Page &amp;P de &amp;N</oddFooter>
  </headerFooter>
  <rowBreaks count="2" manualBreakCount="2">
    <brk id="8" min="1" max="9" man="1"/>
    <brk id="18" min="1" max="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BBC7-5BE5-40BF-B68C-EE08ACB61124}">
  <sheetPr>
    <pageSetUpPr fitToPage="1"/>
  </sheetPr>
  <dimension ref="B1:X83"/>
  <sheetViews>
    <sheetView showGridLines="0" zoomScaleNormal="100" workbookViewId="0">
      <selection activeCell="P22" sqref="P22"/>
    </sheetView>
  </sheetViews>
  <sheetFormatPr baseColWidth="10" defaultColWidth="12.7109375" defaultRowHeight="15" x14ac:dyDescent="0.25"/>
  <cols>
    <col min="1" max="1" width="3.140625" customWidth="1"/>
    <col min="2" max="2" width="15.42578125" customWidth="1"/>
    <col min="3" max="4" width="12.7109375" customWidth="1"/>
    <col min="5" max="5" width="12.140625" customWidth="1"/>
    <col min="6" max="10" width="12.7109375" customWidth="1"/>
    <col min="11" max="11" width="4.5703125" customWidth="1"/>
    <col min="12" max="12" width="14.42578125" customWidth="1"/>
    <col min="13" max="14" width="12.7109375" customWidth="1"/>
    <col min="15" max="15" width="12.28515625" customWidth="1"/>
    <col min="16" max="18" width="12.7109375" customWidth="1"/>
  </cols>
  <sheetData>
    <row r="1" spans="2:24" ht="5.45" customHeight="1" x14ac:dyDescent="0.25">
      <c r="B1" s="57"/>
      <c r="C1" s="57"/>
      <c r="D1" s="57"/>
      <c r="E1" s="57"/>
      <c r="F1" s="57"/>
      <c r="G1" s="57"/>
      <c r="H1" s="57"/>
      <c r="I1" s="57"/>
      <c r="J1" s="57"/>
    </row>
    <row r="2" spans="2:24" ht="21.6" customHeight="1" x14ac:dyDescent="0.25">
      <c r="B2" s="215" t="s">
        <v>1571</v>
      </c>
      <c r="C2" s="216"/>
      <c r="D2" s="216"/>
      <c r="E2" s="216"/>
      <c r="F2" s="216"/>
      <c r="G2" s="216"/>
      <c r="H2" s="216"/>
      <c r="I2" s="216"/>
      <c r="J2" s="216"/>
      <c r="K2" s="216"/>
      <c r="L2" s="216"/>
      <c r="M2" s="216"/>
      <c r="N2" s="216"/>
      <c r="O2" s="216"/>
      <c r="P2" s="216"/>
      <c r="Q2" s="216"/>
      <c r="R2" s="216"/>
      <c r="S2" s="216"/>
      <c r="T2" s="216"/>
      <c r="U2" s="636" t="s">
        <v>1702</v>
      </c>
      <c r="V2" s="636"/>
      <c r="W2" s="636"/>
      <c r="X2" s="636"/>
    </row>
    <row r="3" spans="2:24" ht="6.95" customHeight="1" thickBot="1" x14ac:dyDescent="0.3">
      <c r="B3" s="58"/>
      <c r="C3" s="58"/>
      <c r="D3" s="58"/>
      <c r="E3" s="58"/>
      <c r="F3" s="58"/>
      <c r="G3" s="58"/>
      <c r="H3" s="58"/>
      <c r="I3" s="58"/>
      <c r="J3" s="58"/>
      <c r="M3" s="58"/>
      <c r="N3" s="58"/>
      <c r="O3" s="58"/>
      <c r="P3" s="58"/>
      <c r="Q3" s="58"/>
      <c r="R3" s="58"/>
      <c r="U3" s="636"/>
      <c r="V3" s="636"/>
      <c r="W3" s="636"/>
      <c r="X3" s="636"/>
    </row>
    <row r="4" spans="2:24" ht="19.149999999999999" customHeight="1" x14ac:dyDescent="0.25">
      <c r="B4" s="274" t="s">
        <v>1676</v>
      </c>
      <c r="C4" s="275"/>
      <c r="D4" s="275"/>
      <c r="E4" s="275"/>
      <c r="F4" s="275"/>
      <c r="G4" s="275"/>
      <c r="H4" s="275"/>
      <c r="I4" s="275"/>
      <c r="J4" s="276"/>
      <c r="K4" s="280"/>
      <c r="L4" s="274" t="s">
        <v>1572</v>
      </c>
      <c r="M4" s="275"/>
      <c r="N4" s="275"/>
      <c r="O4" s="275"/>
      <c r="P4" s="275"/>
      <c r="Q4" s="275"/>
      <c r="R4" s="275"/>
      <c r="S4" s="275"/>
      <c r="T4" s="276"/>
      <c r="U4" s="636"/>
      <c r="V4" s="636"/>
      <c r="W4" s="636"/>
      <c r="X4" s="636"/>
    </row>
    <row r="5" spans="2:24" ht="19.149999999999999" customHeight="1" thickBot="1" x14ac:dyDescent="0.3">
      <c r="B5" s="277"/>
      <c r="C5" s="278"/>
      <c r="D5" s="278"/>
      <c r="E5" s="278"/>
      <c r="F5" s="278"/>
      <c r="G5" s="278"/>
      <c r="H5" s="278"/>
      <c r="I5" s="278"/>
      <c r="J5" s="279"/>
      <c r="K5" s="280"/>
      <c r="L5" s="277"/>
      <c r="M5" s="278"/>
      <c r="N5" s="278"/>
      <c r="O5" s="278"/>
      <c r="P5" s="278"/>
      <c r="Q5" s="278"/>
      <c r="R5" s="278"/>
      <c r="S5" s="278"/>
      <c r="T5" s="279"/>
    </row>
    <row r="6" spans="2:24" s="84" customFormat="1" ht="6.95" customHeight="1" thickBot="1" x14ac:dyDescent="0.3">
      <c r="B6" s="122"/>
      <c r="C6" s="122"/>
      <c r="D6" s="122"/>
      <c r="E6" s="122"/>
      <c r="F6" s="122"/>
      <c r="G6" s="122"/>
      <c r="H6" s="122"/>
      <c r="I6" s="122"/>
      <c r="J6" s="122"/>
      <c r="K6" s="121"/>
      <c r="L6" s="121"/>
      <c r="M6" s="123"/>
      <c r="N6" s="123"/>
      <c r="O6" s="123"/>
      <c r="P6" s="123"/>
      <c r="Q6" s="121"/>
      <c r="R6" s="123"/>
      <c r="S6" s="121"/>
      <c r="T6" s="123"/>
    </row>
    <row r="7" spans="2:24" ht="19.149999999999999" customHeight="1" x14ac:dyDescent="0.25">
      <c r="B7" s="281" t="s">
        <v>1573</v>
      </c>
      <c r="C7" s="282"/>
      <c r="D7" s="282"/>
      <c r="E7" s="282"/>
      <c r="F7" s="282"/>
      <c r="G7" s="282"/>
      <c r="H7" s="282"/>
      <c r="I7" s="283" t="s">
        <v>1574</v>
      </c>
      <c r="J7" s="284"/>
      <c r="K7" s="124"/>
      <c r="L7" s="281" t="s">
        <v>1575</v>
      </c>
      <c r="M7" s="282"/>
      <c r="N7" s="282"/>
      <c r="O7" s="282"/>
      <c r="P7" s="282"/>
      <c r="Q7" s="282"/>
      <c r="R7" s="282"/>
      <c r="S7" s="283" t="s">
        <v>1576</v>
      </c>
      <c r="T7" s="284"/>
    </row>
    <row r="8" spans="2:24" ht="19.149999999999999" customHeight="1" x14ac:dyDescent="0.25">
      <c r="B8" s="301" t="s">
        <v>1577</v>
      </c>
      <c r="C8" s="302"/>
      <c r="D8" s="302"/>
      <c r="E8" s="302"/>
      <c r="F8" s="302"/>
      <c r="G8" s="302"/>
      <c r="H8" s="302"/>
      <c r="I8" s="302"/>
      <c r="J8" s="303"/>
      <c r="K8" s="124"/>
      <c r="L8" s="301" t="s">
        <v>1577</v>
      </c>
      <c r="M8" s="302"/>
      <c r="N8" s="302"/>
      <c r="O8" s="302"/>
      <c r="P8" s="302"/>
      <c r="Q8" s="302"/>
      <c r="R8" s="302"/>
      <c r="S8" s="302"/>
      <c r="T8" s="303"/>
    </row>
    <row r="9" spans="2:24" ht="19.149999999999999" customHeight="1" x14ac:dyDescent="0.25">
      <c r="B9" s="304" t="s">
        <v>1578</v>
      </c>
      <c r="C9" s="305"/>
      <c r="D9" s="305"/>
      <c r="E9" s="305"/>
      <c r="F9" s="305"/>
      <c r="G9" s="305"/>
      <c r="H9" s="305"/>
      <c r="I9" s="634"/>
      <c r="J9" s="635"/>
      <c r="K9" s="124"/>
      <c r="L9" s="304" t="s">
        <v>1578</v>
      </c>
      <c r="M9" s="305"/>
      <c r="N9" s="305"/>
      <c r="O9" s="305"/>
      <c r="P9" s="305"/>
      <c r="Q9" s="305"/>
      <c r="R9" s="305"/>
      <c r="S9" s="306"/>
      <c r="T9" s="307"/>
    </row>
    <row r="10" spans="2:24" ht="19.149999999999999" customHeight="1" x14ac:dyDescent="0.25">
      <c r="B10" s="291" t="s">
        <v>1579</v>
      </c>
      <c r="C10" s="292"/>
      <c r="D10" s="292"/>
      <c r="E10" s="292"/>
      <c r="F10" s="292"/>
      <c r="G10" s="292"/>
      <c r="H10" s="292"/>
      <c r="I10" s="292"/>
      <c r="J10" s="293"/>
      <c r="K10" s="124"/>
      <c r="L10" s="294" t="s">
        <v>1579</v>
      </c>
      <c r="M10" s="295"/>
      <c r="N10" s="295"/>
      <c r="O10" s="295"/>
      <c r="P10" s="295"/>
      <c r="Q10" s="295"/>
      <c r="R10" s="295"/>
      <c r="S10" s="295"/>
      <c r="T10" s="296"/>
    </row>
    <row r="11" spans="2:24" ht="19.149999999999999" customHeight="1" thickBot="1" x14ac:dyDescent="0.3">
      <c r="B11" s="297" t="s">
        <v>1677</v>
      </c>
      <c r="C11" s="298"/>
      <c r="D11" s="298"/>
      <c r="E11" s="298"/>
      <c r="F11" s="298"/>
      <c r="G11" s="298"/>
      <c r="H11" s="298"/>
      <c r="I11" s="299"/>
      <c r="J11" s="300"/>
      <c r="K11" s="124"/>
      <c r="L11" s="297" t="s">
        <v>1677</v>
      </c>
      <c r="M11" s="298"/>
      <c r="N11" s="298"/>
      <c r="O11" s="298"/>
      <c r="P11" s="298"/>
      <c r="Q11" s="298"/>
      <c r="R11" s="298"/>
      <c r="S11" s="299"/>
      <c r="T11" s="300"/>
    </row>
    <row r="12" spans="2:24" ht="19.149999999999999" customHeight="1" thickBot="1" x14ac:dyDescent="0.3">
      <c r="B12" s="285" t="s">
        <v>1580</v>
      </c>
      <c r="C12" s="286"/>
      <c r="D12" s="286"/>
      <c r="E12" s="286"/>
      <c r="F12" s="286"/>
      <c r="G12" s="286"/>
      <c r="H12" s="286"/>
      <c r="I12" s="286"/>
      <c r="J12" s="287"/>
      <c r="K12" s="124"/>
      <c r="L12" s="288" t="s">
        <v>1580</v>
      </c>
      <c r="M12" s="289"/>
      <c r="N12" s="289"/>
      <c r="O12" s="289"/>
      <c r="P12" s="289"/>
      <c r="Q12" s="289"/>
      <c r="R12" s="289"/>
      <c r="S12" s="289"/>
      <c r="T12" s="290"/>
    </row>
    <row r="13" spans="2:24" ht="6.95" customHeight="1" thickBot="1" x14ac:dyDescent="0.3">
      <c r="B13" s="125"/>
      <c r="C13" s="125"/>
      <c r="D13" s="125"/>
      <c r="E13" s="125"/>
      <c r="F13" s="125"/>
      <c r="G13" s="125"/>
      <c r="H13" s="125"/>
      <c r="I13" s="125"/>
      <c r="J13" s="125"/>
      <c r="K13" s="124"/>
      <c r="L13" s="126"/>
      <c r="M13" s="126"/>
      <c r="N13" s="126"/>
      <c r="O13" s="126"/>
      <c r="P13" s="126"/>
      <c r="Q13" s="126"/>
      <c r="R13" s="126"/>
      <c r="S13" s="126"/>
      <c r="T13" s="126"/>
    </row>
    <row r="14" spans="2:24" ht="19.149999999999999" customHeight="1" x14ac:dyDescent="0.25">
      <c r="B14" s="393" t="s">
        <v>1581</v>
      </c>
      <c r="C14" s="394"/>
      <c r="D14" s="394"/>
      <c r="E14" s="395"/>
      <c r="F14" s="387" t="str">
        <f>IF(ISNA(VLOOKUP(Requérant!D17,Liste!L2:N30,3,FALSE)),"",VLOOKUP(Requérant!D17,Liste!L2:N30,3,FALSE))</f>
        <v/>
      </c>
      <c r="G14" s="388"/>
      <c r="H14" s="388"/>
      <c r="I14" s="388"/>
      <c r="J14" s="389"/>
      <c r="K14" s="127"/>
      <c r="L14" s="128"/>
      <c r="M14" s="127"/>
      <c r="N14" s="127"/>
      <c r="O14" s="127"/>
      <c r="P14" s="127"/>
      <c r="Q14" s="127"/>
      <c r="R14" s="127"/>
      <c r="S14" s="127"/>
      <c r="T14" s="127"/>
    </row>
    <row r="15" spans="2:24" ht="19.149999999999999" customHeight="1" thickBot="1" x14ac:dyDescent="0.3">
      <c r="B15" s="396" t="s">
        <v>1582</v>
      </c>
      <c r="C15" s="397"/>
      <c r="D15" s="390"/>
      <c r="E15" s="391"/>
      <c r="F15" s="391"/>
      <c r="G15" s="391"/>
      <c r="H15" s="391"/>
      <c r="I15" s="391"/>
      <c r="J15" s="392"/>
      <c r="K15" s="127"/>
      <c r="L15" s="127"/>
      <c r="M15" s="129"/>
      <c r="N15" s="127"/>
      <c r="O15" s="127"/>
      <c r="P15" s="127"/>
      <c r="Q15" s="127"/>
      <c r="R15" s="127"/>
      <c r="S15" s="127"/>
      <c r="T15" s="127"/>
    </row>
    <row r="16" spans="2:24" s="84" customFormat="1" ht="6.95" customHeight="1" thickBot="1" x14ac:dyDescent="0.3">
      <c r="B16" s="122"/>
      <c r="C16" s="122"/>
      <c r="D16" s="122"/>
      <c r="E16" s="122"/>
      <c r="F16" s="122"/>
      <c r="G16" s="122"/>
      <c r="H16" s="122"/>
      <c r="I16" s="122"/>
      <c r="J16" s="122"/>
      <c r="K16" s="121"/>
      <c r="L16" s="121"/>
      <c r="M16" s="121"/>
      <c r="N16" s="130"/>
      <c r="O16" s="130"/>
      <c r="P16" s="130"/>
      <c r="Q16" s="121"/>
      <c r="R16" s="121"/>
      <c r="S16" s="121"/>
      <c r="T16" s="130"/>
    </row>
    <row r="17" spans="2:20" ht="28.9" customHeight="1" thickBot="1" x14ac:dyDescent="0.3">
      <c r="B17" s="312" t="s">
        <v>1679</v>
      </c>
      <c r="C17" s="313"/>
      <c r="D17" s="313"/>
      <c r="E17" s="313"/>
      <c r="F17" s="313"/>
      <c r="G17" s="313"/>
      <c r="H17" s="313"/>
      <c r="I17" s="313"/>
      <c r="J17" s="314"/>
      <c r="L17" s="312" t="s">
        <v>1678</v>
      </c>
      <c r="M17" s="313"/>
      <c r="N17" s="313"/>
      <c r="O17" s="313"/>
      <c r="P17" s="313"/>
      <c r="Q17" s="313"/>
      <c r="R17" s="313"/>
      <c r="S17" s="313"/>
      <c r="T17" s="314"/>
    </row>
    <row r="18" spans="2:20" ht="6.95" customHeight="1" thickBot="1" x14ac:dyDescent="0.3">
      <c r="B18" s="131"/>
      <c r="C18" s="124"/>
      <c r="D18" s="132"/>
      <c r="E18" s="124"/>
      <c r="F18" s="124"/>
      <c r="G18" s="132"/>
      <c r="H18" s="124"/>
      <c r="I18" s="124"/>
      <c r="J18" s="133"/>
      <c r="L18" s="129"/>
      <c r="M18" s="124"/>
      <c r="N18" s="132"/>
      <c r="O18" s="124"/>
      <c r="P18" s="124"/>
      <c r="Q18" s="132"/>
      <c r="R18" s="124"/>
      <c r="S18" s="129"/>
      <c r="T18" s="129"/>
    </row>
    <row r="19" spans="2:20" ht="19.149999999999999" customHeight="1" x14ac:dyDescent="0.25">
      <c r="B19" s="315" t="s">
        <v>1583</v>
      </c>
      <c r="C19" s="316"/>
      <c r="D19" s="316"/>
      <c r="E19" s="308" t="s">
        <v>1584</v>
      </c>
      <c r="F19" s="308" t="s">
        <v>1585</v>
      </c>
      <c r="G19" s="308" t="s">
        <v>1586</v>
      </c>
      <c r="H19" s="308" t="s">
        <v>1587</v>
      </c>
      <c r="I19" s="308" t="s">
        <v>1588</v>
      </c>
      <c r="J19" s="310" t="s">
        <v>1589</v>
      </c>
      <c r="L19" s="315" t="s">
        <v>1583</v>
      </c>
      <c r="M19" s="316"/>
      <c r="N19" s="316"/>
      <c r="O19" s="308" t="s">
        <v>1584</v>
      </c>
      <c r="P19" s="308" t="s">
        <v>1585</v>
      </c>
      <c r="Q19" s="308" t="s">
        <v>1586</v>
      </c>
      <c r="R19" s="308" t="s">
        <v>1587</v>
      </c>
      <c r="S19" s="308" t="s">
        <v>1588</v>
      </c>
      <c r="T19" s="310" t="s">
        <v>1589</v>
      </c>
    </row>
    <row r="20" spans="2:20" ht="19.149999999999999" customHeight="1" x14ac:dyDescent="0.25">
      <c r="B20" s="317"/>
      <c r="C20" s="318"/>
      <c r="D20" s="318"/>
      <c r="E20" s="309"/>
      <c r="F20" s="309"/>
      <c r="G20" s="309"/>
      <c r="H20" s="309"/>
      <c r="I20" s="309"/>
      <c r="J20" s="311"/>
      <c r="L20" s="317"/>
      <c r="M20" s="318"/>
      <c r="N20" s="318"/>
      <c r="O20" s="309"/>
      <c r="P20" s="309"/>
      <c r="Q20" s="309"/>
      <c r="R20" s="309"/>
      <c r="S20" s="309"/>
      <c r="T20" s="311"/>
    </row>
    <row r="21" spans="2:20" ht="19.149999999999999" customHeight="1" x14ac:dyDescent="0.25">
      <c r="B21" s="319" t="s">
        <v>1590</v>
      </c>
      <c r="C21" s="320"/>
      <c r="D21" s="320"/>
      <c r="E21" s="170" t="s">
        <v>1591</v>
      </c>
      <c r="F21" s="166" t="str">
        <f>$E$21</f>
        <v>m³ solide net</v>
      </c>
      <c r="G21" s="166" t="str">
        <f t="shared" ref="G21:J21" si="0">$E$21</f>
        <v>m³ solide net</v>
      </c>
      <c r="H21" s="166" t="str">
        <f t="shared" si="0"/>
        <v>m³ solide net</v>
      </c>
      <c r="I21" s="166" t="str">
        <f t="shared" si="0"/>
        <v>m³ solide net</v>
      </c>
      <c r="J21" s="167" t="str">
        <f t="shared" si="0"/>
        <v>m³ solide net</v>
      </c>
      <c r="L21" s="319" t="s">
        <v>1590</v>
      </c>
      <c r="M21" s="320"/>
      <c r="N21" s="320"/>
      <c r="O21" s="170" t="str">
        <f>E21</f>
        <v>m³ solide net</v>
      </c>
      <c r="P21" s="166" t="str">
        <f>$O$21</f>
        <v>m³ solide net</v>
      </c>
      <c r="Q21" s="166" t="str">
        <f t="shared" ref="Q21:T21" si="1">$O$21</f>
        <v>m³ solide net</v>
      </c>
      <c r="R21" s="166" t="str">
        <f t="shared" si="1"/>
        <v>m³ solide net</v>
      </c>
      <c r="S21" s="166" t="str">
        <f t="shared" si="1"/>
        <v>m³ solide net</v>
      </c>
      <c r="T21" s="167" t="str">
        <f t="shared" si="1"/>
        <v>m³ solide net</v>
      </c>
    </row>
    <row r="22" spans="2:20" ht="19.149999999999999" customHeight="1" thickBot="1" x14ac:dyDescent="0.3">
      <c r="B22" s="321" t="s">
        <v>1592</v>
      </c>
      <c r="C22" s="322"/>
      <c r="D22" s="322"/>
      <c r="E22" s="159"/>
      <c r="F22" s="159"/>
      <c r="G22" s="159"/>
      <c r="H22" s="159"/>
      <c r="I22" s="159"/>
      <c r="J22" s="160"/>
      <c r="L22" s="321" t="s">
        <v>1592</v>
      </c>
      <c r="M22" s="322"/>
      <c r="N22" s="322"/>
      <c r="O22" s="159"/>
      <c r="P22" s="159"/>
      <c r="Q22" s="159"/>
      <c r="R22" s="159"/>
      <c r="S22" s="159"/>
      <c r="T22" s="160"/>
    </row>
    <row r="23" spans="2:20" s="84" customFormat="1" ht="6.95" customHeight="1" thickBot="1" x14ac:dyDescent="0.3">
      <c r="B23" s="122"/>
      <c r="C23" s="122"/>
      <c r="D23" s="122"/>
      <c r="E23" s="122"/>
      <c r="F23" s="122"/>
      <c r="G23" s="122"/>
      <c r="H23" s="122"/>
      <c r="I23" s="122"/>
      <c r="J23" s="122"/>
      <c r="K23" s="121"/>
      <c r="L23" s="121"/>
      <c r="M23" s="123"/>
      <c r="N23" s="123"/>
      <c r="O23" s="123"/>
      <c r="P23" s="123"/>
      <c r="Q23" s="121"/>
      <c r="R23" s="123"/>
      <c r="S23" s="121"/>
      <c r="T23" s="123"/>
    </row>
    <row r="24" spans="2:20" ht="19.149999999999999" customHeight="1" x14ac:dyDescent="0.25">
      <c r="B24" s="315" t="s">
        <v>1593</v>
      </c>
      <c r="C24" s="316"/>
      <c r="D24" s="316"/>
      <c r="E24" s="308" t="s">
        <v>1584</v>
      </c>
      <c r="F24" s="308" t="s">
        <v>1585</v>
      </c>
      <c r="G24" s="308" t="s">
        <v>1586</v>
      </c>
      <c r="H24" s="308" t="s">
        <v>1587</v>
      </c>
      <c r="I24" s="308" t="s">
        <v>1588</v>
      </c>
      <c r="J24" s="310" t="s">
        <v>1589</v>
      </c>
      <c r="L24" s="315" t="s">
        <v>1593</v>
      </c>
      <c r="M24" s="316"/>
      <c r="N24" s="316"/>
      <c r="O24" s="308" t="s">
        <v>1584</v>
      </c>
      <c r="P24" s="308" t="s">
        <v>1585</v>
      </c>
      <c r="Q24" s="308" t="s">
        <v>1586</v>
      </c>
      <c r="R24" s="308" t="s">
        <v>1587</v>
      </c>
      <c r="S24" s="308" t="s">
        <v>1588</v>
      </c>
      <c r="T24" s="310" t="s">
        <v>1589</v>
      </c>
    </row>
    <row r="25" spans="2:20" ht="19.149999999999999" customHeight="1" x14ac:dyDescent="0.25">
      <c r="B25" s="317"/>
      <c r="C25" s="318"/>
      <c r="D25" s="318"/>
      <c r="E25" s="309"/>
      <c r="F25" s="309"/>
      <c r="G25" s="309"/>
      <c r="H25" s="309"/>
      <c r="I25" s="309"/>
      <c r="J25" s="311"/>
      <c r="L25" s="317"/>
      <c r="M25" s="318"/>
      <c r="N25" s="318"/>
      <c r="O25" s="309"/>
      <c r="P25" s="309"/>
      <c r="Q25" s="309"/>
      <c r="R25" s="309"/>
      <c r="S25" s="309"/>
      <c r="T25" s="311"/>
    </row>
    <row r="26" spans="2:20" ht="19.149999999999999" customHeight="1" x14ac:dyDescent="0.25">
      <c r="B26" s="319" t="s">
        <v>1590</v>
      </c>
      <c r="C26" s="320"/>
      <c r="D26" s="320"/>
      <c r="E26" s="169" t="s">
        <v>1595</v>
      </c>
      <c r="F26" s="164" t="str">
        <f>$E$26</f>
        <v>tma</v>
      </c>
      <c r="G26" s="164" t="str">
        <f t="shared" ref="G26:I26" si="2">$E$26</f>
        <v>tma</v>
      </c>
      <c r="H26" s="164" t="str">
        <f t="shared" si="2"/>
        <v>tma</v>
      </c>
      <c r="I26" s="164" t="str">
        <f t="shared" si="2"/>
        <v>tma</v>
      </c>
      <c r="J26" s="165" t="str">
        <f>$E$26</f>
        <v>tma</v>
      </c>
      <c r="L26" s="319" t="s">
        <v>1590</v>
      </c>
      <c r="M26" s="320"/>
      <c r="N26" s="320"/>
      <c r="O26" s="169" t="str">
        <f>E26</f>
        <v>tma</v>
      </c>
      <c r="P26" s="164" t="str">
        <f>$O$26</f>
        <v>tma</v>
      </c>
      <c r="Q26" s="164" t="str">
        <f t="shared" ref="Q26:S26" si="3">$O$26</f>
        <v>tma</v>
      </c>
      <c r="R26" s="164" t="str">
        <f t="shared" si="3"/>
        <v>tma</v>
      </c>
      <c r="S26" s="164" t="str">
        <f t="shared" si="3"/>
        <v>tma</v>
      </c>
      <c r="T26" s="165" t="str">
        <f>$O$26</f>
        <v>tma</v>
      </c>
    </row>
    <row r="27" spans="2:20" ht="19.149999999999999" customHeight="1" thickBot="1" x14ac:dyDescent="0.3">
      <c r="B27" s="329" t="s">
        <v>1592</v>
      </c>
      <c r="C27" s="330"/>
      <c r="D27" s="330"/>
      <c r="E27" s="159"/>
      <c r="F27" s="159"/>
      <c r="G27" s="159"/>
      <c r="H27" s="159"/>
      <c r="I27" s="159"/>
      <c r="J27" s="160"/>
      <c r="L27" s="329" t="s">
        <v>1592</v>
      </c>
      <c r="M27" s="330"/>
      <c r="N27" s="330"/>
      <c r="O27" s="159"/>
      <c r="P27" s="159"/>
      <c r="Q27" s="159"/>
      <c r="R27" s="159"/>
      <c r="S27" s="159"/>
      <c r="T27" s="160"/>
    </row>
    <row r="28" spans="2:20" s="84" customFormat="1" ht="6.95" customHeight="1" thickBot="1" x14ac:dyDescent="0.3">
      <c r="B28" s="122"/>
      <c r="C28" s="122"/>
      <c r="D28" s="122"/>
      <c r="E28" s="122"/>
      <c r="F28" s="122"/>
      <c r="G28" s="122"/>
      <c r="H28" s="122"/>
      <c r="I28" s="122"/>
      <c r="J28" s="122"/>
      <c r="K28" s="121"/>
      <c r="L28" s="121"/>
      <c r="M28" s="123"/>
      <c r="N28" s="123"/>
      <c r="O28" s="123"/>
      <c r="P28" s="123"/>
      <c r="Q28" s="121"/>
      <c r="R28" s="123"/>
      <c r="S28" s="121"/>
      <c r="T28" s="123"/>
    </row>
    <row r="29" spans="2:20" ht="21" customHeight="1" x14ac:dyDescent="0.25">
      <c r="B29" s="323" t="s">
        <v>1596</v>
      </c>
      <c r="C29" s="325" t="s">
        <v>1597</v>
      </c>
      <c r="D29" s="326"/>
      <c r="E29" s="326"/>
      <c r="F29" s="327"/>
      <c r="G29" s="325" t="s">
        <v>1598</v>
      </c>
      <c r="H29" s="326"/>
      <c r="I29" s="326"/>
      <c r="J29" s="328"/>
      <c r="L29" s="323" t="s">
        <v>1596</v>
      </c>
      <c r="M29" s="325" t="s">
        <v>1597</v>
      </c>
      <c r="N29" s="326"/>
      <c r="O29" s="326"/>
      <c r="P29" s="327"/>
      <c r="Q29" s="325" t="s">
        <v>1598</v>
      </c>
      <c r="R29" s="326"/>
      <c r="S29" s="326"/>
      <c r="T29" s="328"/>
    </row>
    <row r="30" spans="2:20" ht="38.450000000000003" customHeight="1" x14ac:dyDescent="0.25">
      <c r="B30" s="324"/>
      <c r="C30" s="134" t="s">
        <v>1599</v>
      </c>
      <c r="D30" s="134" t="s">
        <v>1600</v>
      </c>
      <c r="E30" s="163" t="s">
        <v>1601</v>
      </c>
      <c r="F30" s="163" t="s">
        <v>1601</v>
      </c>
      <c r="G30" s="134" t="s">
        <v>1599</v>
      </c>
      <c r="H30" s="135" t="s">
        <v>1600</v>
      </c>
      <c r="I30" s="163" t="s">
        <v>1601</v>
      </c>
      <c r="J30" s="163" t="str">
        <f>F30</f>
        <v>Autre (spécifier)</v>
      </c>
      <c r="L30" s="324"/>
      <c r="M30" s="134" t="s">
        <v>1599</v>
      </c>
      <c r="N30" s="134" t="s">
        <v>1600</v>
      </c>
      <c r="O30" s="163" t="str">
        <f>E30</f>
        <v>Autre (spécifier)</v>
      </c>
      <c r="P30" s="163" t="str">
        <f>F30</f>
        <v>Autre (spécifier)</v>
      </c>
      <c r="Q30" s="134" t="s">
        <v>1599</v>
      </c>
      <c r="R30" s="135" t="s">
        <v>1600</v>
      </c>
      <c r="S30" s="163" t="str">
        <f>I30</f>
        <v>Autre (spécifier)</v>
      </c>
      <c r="T30" s="163" t="str">
        <f>J30</f>
        <v>Autre (spécifier)</v>
      </c>
    </row>
    <row r="31" spans="2:20" ht="19.149999999999999" customHeight="1" x14ac:dyDescent="0.25">
      <c r="B31" s="136" t="s">
        <v>1590</v>
      </c>
      <c r="C31" s="168" t="str">
        <f>E26</f>
        <v>tma</v>
      </c>
      <c r="D31" s="168" t="str">
        <f>$C$31</f>
        <v>tma</v>
      </c>
      <c r="E31" s="168" t="str">
        <f t="shared" ref="E31:F31" si="4">$C$31</f>
        <v>tma</v>
      </c>
      <c r="F31" s="168" t="str">
        <f t="shared" si="4"/>
        <v>tma</v>
      </c>
      <c r="G31" s="168" t="str">
        <f>C31</f>
        <v>tma</v>
      </c>
      <c r="H31" s="168" t="str">
        <f>$G$31</f>
        <v>tma</v>
      </c>
      <c r="I31" s="168" t="str">
        <f t="shared" ref="I31:J31" si="5">$G$31</f>
        <v>tma</v>
      </c>
      <c r="J31" s="168" t="str">
        <f t="shared" si="5"/>
        <v>tma</v>
      </c>
      <c r="L31" s="137" t="s">
        <v>1590</v>
      </c>
      <c r="M31" s="168" t="str">
        <f>O26</f>
        <v>tma</v>
      </c>
      <c r="N31" s="168" t="str">
        <f>$M$31</f>
        <v>tma</v>
      </c>
      <c r="O31" s="168" t="str">
        <f>$M$31</f>
        <v>tma</v>
      </c>
      <c r="P31" s="168" t="str">
        <f>$M$31</f>
        <v>tma</v>
      </c>
      <c r="Q31" s="168" t="str">
        <f>M31</f>
        <v>tma</v>
      </c>
      <c r="R31" s="168" t="str">
        <f>$Q$31</f>
        <v>tma</v>
      </c>
      <c r="S31" s="168" t="str">
        <f>$Q$31</f>
        <v>tma</v>
      </c>
      <c r="T31" s="168" t="str">
        <f>$Q$31</f>
        <v>tma</v>
      </c>
    </row>
    <row r="32" spans="2:20" ht="36" customHeight="1" thickBot="1" x14ac:dyDescent="0.3">
      <c r="B32" s="138" t="s">
        <v>1592</v>
      </c>
      <c r="C32" s="161"/>
      <c r="D32" s="161"/>
      <c r="E32" s="161"/>
      <c r="F32" s="161"/>
      <c r="G32" s="161"/>
      <c r="H32" s="161"/>
      <c r="I32" s="161"/>
      <c r="J32" s="162"/>
      <c r="L32" s="138" t="s">
        <v>1592</v>
      </c>
      <c r="M32" s="161"/>
      <c r="N32" s="161"/>
      <c r="O32" s="161"/>
      <c r="P32" s="161"/>
      <c r="Q32" s="161"/>
      <c r="R32" s="161"/>
      <c r="S32" s="161"/>
      <c r="T32" s="162"/>
    </row>
    <row r="33" spans="2:20" s="84" customFormat="1" ht="6.95" customHeight="1" thickBot="1" x14ac:dyDescent="0.3">
      <c r="B33" s="122"/>
      <c r="C33" s="122"/>
      <c r="D33" s="122"/>
      <c r="E33" s="122"/>
      <c r="F33" s="122"/>
      <c r="G33" s="122"/>
      <c r="H33" s="123"/>
      <c r="I33" s="123"/>
      <c r="J33" s="123"/>
      <c r="K33" s="121"/>
      <c r="L33" s="121"/>
      <c r="M33" s="123"/>
      <c r="N33" s="123"/>
      <c r="O33" s="123"/>
      <c r="P33" s="123"/>
      <c r="Q33" s="121"/>
      <c r="R33" s="123"/>
      <c r="S33" s="121"/>
      <c r="T33" s="123"/>
    </row>
    <row r="34" spans="2:20" ht="29.25" customHeight="1" x14ac:dyDescent="0.25">
      <c r="B34" s="338" t="s">
        <v>1602</v>
      </c>
      <c r="C34" s="339"/>
      <c r="D34" s="339"/>
      <c r="E34" s="339"/>
      <c r="F34" s="340" t="s">
        <v>1603</v>
      </c>
      <c r="G34" s="341"/>
      <c r="H34" s="139"/>
      <c r="I34" s="127"/>
      <c r="J34" s="127"/>
      <c r="L34" s="338" t="s">
        <v>1602</v>
      </c>
      <c r="M34" s="339"/>
      <c r="N34" s="339"/>
      <c r="O34" s="339"/>
      <c r="P34" s="340" t="s">
        <v>1603</v>
      </c>
      <c r="Q34" s="341"/>
      <c r="R34" s="127"/>
      <c r="S34" s="127"/>
      <c r="T34" s="127"/>
    </row>
    <row r="35" spans="2:20" ht="31.9" customHeight="1" x14ac:dyDescent="0.25">
      <c r="B35" s="342" t="s">
        <v>1604</v>
      </c>
      <c r="C35" s="343"/>
      <c r="D35" s="343"/>
      <c r="E35" s="343"/>
      <c r="F35" s="344" t="s">
        <v>1595</v>
      </c>
      <c r="G35" s="345"/>
      <c r="H35" s="127"/>
      <c r="I35" s="127"/>
      <c r="J35" s="127"/>
      <c r="L35" s="346" t="s">
        <v>1604</v>
      </c>
      <c r="M35" s="347"/>
      <c r="N35" s="347"/>
      <c r="O35" s="347"/>
      <c r="P35" s="344" t="s">
        <v>1595</v>
      </c>
      <c r="Q35" s="345"/>
      <c r="R35" s="127"/>
      <c r="S35" s="127"/>
      <c r="T35" s="127"/>
    </row>
    <row r="36" spans="2:20" ht="19.149999999999999" customHeight="1" thickBot="1" x14ac:dyDescent="0.3">
      <c r="B36" s="331" t="s">
        <v>1592</v>
      </c>
      <c r="C36" s="332"/>
      <c r="D36" s="332"/>
      <c r="E36" s="332"/>
      <c r="F36" s="333"/>
      <c r="G36" s="334"/>
      <c r="H36" s="127"/>
      <c r="I36" s="127"/>
      <c r="J36" s="127"/>
      <c r="L36" s="331" t="s">
        <v>1592</v>
      </c>
      <c r="M36" s="332"/>
      <c r="N36" s="332"/>
      <c r="O36" s="332"/>
      <c r="P36" s="333"/>
      <c r="Q36" s="334"/>
      <c r="R36" s="139"/>
      <c r="S36" s="127"/>
      <c r="T36" s="127"/>
    </row>
    <row r="37" spans="2:20" s="84" customFormat="1" ht="6.95" customHeight="1" thickBot="1" x14ac:dyDescent="0.3">
      <c r="B37" s="122"/>
      <c r="C37" s="122"/>
      <c r="D37" s="122"/>
      <c r="E37" s="122"/>
      <c r="F37" s="122"/>
      <c r="G37" s="122"/>
      <c r="H37" s="130"/>
      <c r="I37" s="130"/>
      <c r="J37" s="130"/>
      <c r="K37" s="121"/>
      <c r="L37" s="121"/>
      <c r="M37" s="123"/>
      <c r="N37" s="123"/>
      <c r="O37" s="123"/>
      <c r="P37" s="123"/>
      <c r="Q37" s="121"/>
      <c r="R37" s="121"/>
      <c r="S37" s="121"/>
      <c r="T37" s="130"/>
    </row>
    <row r="38" spans="2:20" ht="19.149999999999999" customHeight="1" thickBot="1" x14ac:dyDescent="0.3">
      <c r="B38" s="335" t="s">
        <v>1605</v>
      </c>
      <c r="C38" s="336"/>
      <c r="D38" s="336"/>
      <c r="E38" s="336"/>
      <c r="F38" s="336"/>
      <c r="G38" s="336"/>
      <c r="H38" s="336"/>
      <c r="I38" s="336"/>
      <c r="J38" s="337"/>
      <c r="L38" s="335" t="s">
        <v>1605</v>
      </c>
      <c r="M38" s="336"/>
      <c r="N38" s="336"/>
      <c r="O38" s="336"/>
      <c r="P38" s="336"/>
      <c r="Q38" s="336"/>
      <c r="R38" s="336"/>
      <c r="S38" s="336"/>
      <c r="T38" s="337"/>
    </row>
    <row r="39" spans="2:20" s="84" customFormat="1" ht="6.95" customHeight="1" thickBot="1" x14ac:dyDescent="0.3">
      <c r="B39" s="122"/>
      <c r="C39" s="122"/>
      <c r="D39" s="122"/>
      <c r="E39" s="122"/>
      <c r="F39" s="122"/>
      <c r="G39" s="122"/>
      <c r="H39" s="123"/>
      <c r="I39" s="123"/>
      <c r="J39" s="123"/>
      <c r="K39" s="121"/>
      <c r="L39" s="121"/>
      <c r="M39" s="123"/>
      <c r="N39" s="123"/>
      <c r="O39" s="123"/>
      <c r="P39" s="123"/>
      <c r="Q39" s="121"/>
      <c r="R39" s="123"/>
      <c r="S39" s="121"/>
      <c r="T39" s="123"/>
    </row>
    <row r="40" spans="2:20" ht="31.15" customHeight="1" x14ac:dyDescent="0.25">
      <c r="B40" s="352" t="s">
        <v>1606</v>
      </c>
      <c r="C40" s="353"/>
      <c r="D40" s="353"/>
      <c r="E40" s="353"/>
      <c r="F40" s="354" t="s">
        <v>1607</v>
      </c>
      <c r="G40" s="355"/>
      <c r="H40" s="140"/>
      <c r="I40" s="140"/>
      <c r="J40" s="140"/>
      <c r="L40" s="352" t="s">
        <v>1606</v>
      </c>
      <c r="M40" s="353"/>
      <c r="N40" s="353"/>
      <c r="O40" s="353"/>
      <c r="P40" s="354" t="s">
        <v>1607</v>
      </c>
      <c r="Q40" s="355"/>
      <c r="R40" s="140"/>
      <c r="S40" s="140"/>
      <c r="T40" s="140"/>
    </row>
    <row r="41" spans="2:20" ht="30.6" customHeight="1" x14ac:dyDescent="0.25">
      <c r="B41" s="356" t="s">
        <v>1608</v>
      </c>
      <c r="C41" s="357"/>
      <c r="D41" s="357"/>
      <c r="E41" s="357"/>
      <c r="F41" s="350"/>
      <c r="G41" s="351"/>
      <c r="H41" s="141"/>
      <c r="I41" s="141"/>
      <c r="J41" s="141"/>
      <c r="L41" s="356" t="s">
        <v>1608</v>
      </c>
      <c r="M41" s="357"/>
      <c r="N41" s="357"/>
      <c r="O41" s="357"/>
      <c r="P41" s="350"/>
      <c r="Q41" s="351"/>
      <c r="R41" s="141"/>
      <c r="S41" s="141"/>
      <c r="T41" s="141"/>
    </row>
    <row r="42" spans="2:20" ht="19.149999999999999" customHeight="1" x14ac:dyDescent="0.25">
      <c r="B42" s="348" t="s">
        <v>1609</v>
      </c>
      <c r="C42" s="349"/>
      <c r="D42" s="349"/>
      <c r="E42" s="349"/>
      <c r="F42" s="350"/>
      <c r="G42" s="351"/>
      <c r="H42" s="142"/>
      <c r="I42" s="142"/>
      <c r="J42" s="142"/>
      <c r="L42" s="348" t="s">
        <v>1609</v>
      </c>
      <c r="M42" s="349"/>
      <c r="N42" s="349"/>
      <c r="O42" s="349"/>
      <c r="P42" s="350"/>
      <c r="Q42" s="351"/>
      <c r="R42" s="142"/>
      <c r="S42" s="142"/>
      <c r="T42" s="142"/>
    </row>
    <row r="43" spans="2:20" ht="19.149999999999999" customHeight="1" x14ac:dyDescent="0.25">
      <c r="B43" s="348" t="s">
        <v>1610</v>
      </c>
      <c r="C43" s="349"/>
      <c r="D43" s="349"/>
      <c r="E43" s="349"/>
      <c r="F43" s="350"/>
      <c r="G43" s="351"/>
      <c r="H43" s="142"/>
      <c r="I43" s="142"/>
      <c r="J43" s="142"/>
      <c r="L43" s="348" t="s">
        <v>1610</v>
      </c>
      <c r="M43" s="349"/>
      <c r="N43" s="349"/>
      <c r="O43" s="349"/>
      <c r="P43" s="350"/>
      <c r="Q43" s="351"/>
      <c r="R43" s="142"/>
      <c r="S43" s="142"/>
      <c r="T43" s="142"/>
    </row>
    <row r="44" spans="2:20" ht="19.149999999999999" customHeight="1" x14ac:dyDescent="0.25">
      <c r="B44" s="348" t="s">
        <v>1611</v>
      </c>
      <c r="C44" s="349"/>
      <c r="D44" s="349"/>
      <c r="E44" s="349"/>
      <c r="F44" s="350"/>
      <c r="G44" s="351"/>
      <c r="H44" s="142"/>
      <c r="I44" s="142"/>
      <c r="J44" s="142"/>
      <c r="L44" s="348" t="s">
        <v>1611</v>
      </c>
      <c r="M44" s="349"/>
      <c r="N44" s="349"/>
      <c r="O44" s="349"/>
      <c r="P44" s="350"/>
      <c r="Q44" s="351"/>
      <c r="R44" s="142"/>
      <c r="S44" s="142"/>
      <c r="T44" s="142"/>
    </row>
    <row r="45" spans="2:20" ht="19.149999999999999" customHeight="1" x14ac:dyDescent="0.25">
      <c r="B45" s="348" t="s">
        <v>1612</v>
      </c>
      <c r="C45" s="349"/>
      <c r="D45" s="349"/>
      <c r="E45" s="349"/>
      <c r="F45" s="350"/>
      <c r="G45" s="351"/>
      <c r="H45" s="142"/>
      <c r="I45" s="142"/>
      <c r="J45" s="142"/>
      <c r="L45" s="348" t="s">
        <v>1612</v>
      </c>
      <c r="M45" s="349"/>
      <c r="N45" s="349"/>
      <c r="O45" s="349"/>
      <c r="P45" s="350"/>
      <c r="Q45" s="351"/>
      <c r="R45" s="142"/>
      <c r="S45" s="142"/>
      <c r="T45" s="142"/>
    </row>
    <row r="46" spans="2:20" ht="19.149999999999999" customHeight="1" x14ac:dyDescent="0.25">
      <c r="B46" s="348" t="s">
        <v>1613</v>
      </c>
      <c r="C46" s="349"/>
      <c r="D46" s="349"/>
      <c r="E46" s="349"/>
      <c r="F46" s="350"/>
      <c r="G46" s="351"/>
      <c r="H46" s="142"/>
      <c r="I46" s="142"/>
      <c r="J46" s="142"/>
      <c r="L46" s="348" t="s">
        <v>1613</v>
      </c>
      <c r="M46" s="349"/>
      <c r="N46" s="349"/>
      <c r="O46" s="349"/>
      <c r="P46" s="350"/>
      <c r="Q46" s="351"/>
      <c r="R46" s="142"/>
      <c r="S46" s="142"/>
      <c r="T46" s="142"/>
    </row>
    <row r="47" spans="2:20" ht="19.149999999999999" customHeight="1" x14ac:dyDescent="0.25">
      <c r="B47" s="348" t="s">
        <v>1614</v>
      </c>
      <c r="C47" s="349"/>
      <c r="D47" s="349"/>
      <c r="E47" s="349"/>
      <c r="F47" s="350"/>
      <c r="G47" s="351"/>
      <c r="H47" s="142"/>
      <c r="I47" s="142"/>
      <c r="J47" s="142"/>
      <c r="L47" s="348" t="s">
        <v>1614</v>
      </c>
      <c r="M47" s="349"/>
      <c r="N47" s="349"/>
      <c r="O47" s="349"/>
      <c r="P47" s="350"/>
      <c r="Q47" s="351"/>
      <c r="R47" s="142"/>
      <c r="S47" s="142"/>
      <c r="T47" s="142"/>
    </row>
    <row r="48" spans="2:20" ht="19.149999999999999" customHeight="1" x14ac:dyDescent="0.25">
      <c r="B48" s="348" t="s">
        <v>1615</v>
      </c>
      <c r="C48" s="349"/>
      <c r="D48" s="349"/>
      <c r="E48" s="349"/>
      <c r="F48" s="350"/>
      <c r="G48" s="351"/>
      <c r="H48" s="142"/>
      <c r="I48" s="142"/>
      <c r="J48" s="142"/>
      <c r="L48" s="348" t="s">
        <v>1615</v>
      </c>
      <c r="M48" s="349"/>
      <c r="N48" s="349"/>
      <c r="O48" s="349"/>
      <c r="P48" s="350"/>
      <c r="Q48" s="351"/>
      <c r="R48" s="142"/>
      <c r="S48" s="142"/>
      <c r="T48" s="142"/>
    </row>
    <row r="49" spans="2:20" ht="19.149999999999999" customHeight="1" x14ac:dyDescent="0.25">
      <c r="B49" s="348" t="s">
        <v>1616</v>
      </c>
      <c r="C49" s="349"/>
      <c r="D49" s="349"/>
      <c r="E49" s="349"/>
      <c r="F49" s="350"/>
      <c r="G49" s="351"/>
      <c r="H49" s="142"/>
      <c r="I49" s="142"/>
      <c r="J49" s="142"/>
      <c r="L49" s="348" t="s">
        <v>1616</v>
      </c>
      <c r="M49" s="349"/>
      <c r="N49" s="349"/>
      <c r="O49" s="349"/>
      <c r="P49" s="350"/>
      <c r="Q49" s="351"/>
      <c r="R49" s="142"/>
      <c r="S49" s="142"/>
      <c r="T49" s="142"/>
    </row>
    <row r="50" spans="2:20" ht="19.149999999999999" customHeight="1" x14ac:dyDescent="0.25">
      <c r="B50" s="348" t="s">
        <v>1622</v>
      </c>
      <c r="C50" s="349"/>
      <c r="D50" s="349"/>
      <c r="E50" s="349"/>
      <c r="F50" s="358"/>
      <c r="G50" s="359"/>
      <c r="H50" s="143"/>
      <c r="I50" s="143"/>
      <c r="J50" s="143"/>
      <c r="L50" s="348" t="s">
        <v>1622</v>
      </c>
      <c r="M50" s="349"/>
      <c r="N50" s="349"/>
      <c r="O50" s="349"/>
      <c r="P50" s="358"/>
      <c r="Q50" s="359"/>
      <c r="R50" s="143"/>
      <c r="S50" s="143"/>
      <c r="T50" s="143"/>
    </row>
    <row r="51" spans="2:20" ht="19.149999999999999" customHeight="1" thickBot="1" x14ac:dyDescent="0.3">
      <c r="B51" s="360"/>
      <c r="C51" s="361"/>
      <c r="D51" s="361"/>
      <c r="E51" s="362"/>
      <c r="F51" s="363"/>
      <c r="G51" s="364"/>
      <c r="H51" s="143"/>
      <c r="I51" s="143"/>
      <c r="J51" s="143"/>
      <c r="L51" s="360"/>
      <c r="M51" s="361"/>
      <c r="N51" s="361"/>
      <c r="O51" s="362"/>
      <c r="P51" s="363"/>
      <c r="Q51" s="364"/>
      <c r="R51" s="143"/>
      <c r="S51" s="143"/>
      <c r="T51" s="143"/>
    </row>
    <row r="52" spans="2:20" s="84" customFormat="1" ht="6.95" customHeight="1" x14ac:dyDescent="0.25">
      <c r="B52" s="123"/>
      <c r="C52" s="123"/>
      <c r="D52" s="123"/>
      <c r="E52" s="123"/>
      <c r="F52" s="123"/>
      <c r="G52" s="123"/>
      <c r="H52" s="121"/>
      <c r="I52" s="121"/>
      <c r="J52" s="121"/>
      <c r="K52" s="121"/>
      <c r="L52" s="121"/>
      <c r="M52" s="123"/>
      <c r="N52" s="123"/>
      <c r="O52" s="123"/>
      <c r="P52" s="123"/>
      <c r="Q52" s="121"/>
      <c r="R52" s="121"/>
      <c r="S52" s="121"/>
      <c r="T52" s="121"/>
    </row>
    <row r="53" spans="2:20" s="84" customFormat="1" ht="6.95" customHeight="1" thickBot="1" x14ac:dyDescent="0.3">
      <c r="B53" s="130"/>
      <c r="C53" s="130"/>
      <c r="D53" s="130"/>
      <c r="E53" s="130"/>
      <c r="F53" s="130"/>
      <c r="G53" s="130"/>
      <c r="H53" s="130"/>
      <c r="I53" s="130"/>
      <c r="J53" s="130"/>
      <c r="K53" s="121"/>
      <c r="L53" s="121"/>
      <c r="M53" s="121"/>
      <c r="N53" s="121"/>
      <c r="O53" s="121"/>
      <c r="P53" s="121"/>
      <c r="Q53" s="121"/>
      <c r="R53" s="130"/>
      <c r="S53" s="121"/>
      <c r="T53" s="130"/>
    </row>
    <row r="54" spans="2:20" ht="19.149999999999999" customHeight="1" thickBot="1" x14ac:dyDescent="0.3">
      <c r="B54" s="335" t="s">
        <v>1617</v>
      </c>
      <c r="C54" s="336"/>
      <c r="D54" s="336"/>
      <c r="E54" s="336"/>
      <c r="F54" s="336"/>
      <c r="G54" s="336"/>
      <c r="H54" s="336"/>
      <c r="I54" s="336"/>
      <c r="J54" s="337"/>
      <c r="L54" s="335" t="s">
        <v>1617</v>
      </c>
      <c r="M54" s="336"/>
      <c r="N54" s="336"/>
      <c r="O54" s="336"/>
      <c r="P54" s="336"/>
      <c r="Q54" s="336"/>
      <c r="R54" s="336"/>
      <c r="S54" s="336"/>
      <c r="T54" s="337"/>
    </row>
    <row r="55" spans="2:20" s="84" customFormat="1" ht="6.95" customHeight="1" thickBot="1" x14ac:dyDescent="0.3">
      <c r="B55" s="122"/>
      <c r="C55" s="122"/>
      <c r="D55" s="122"/>
      <c r="E55" s="122"/>
      <c r="F55" s="122"/>
      <c r="G55" s="122"/>
      <c r="H55" s="123"/>
      <c r="I55" s="123"/>
      <c r="J55" s="123"/>
      <c r="K55" s="121"/>
      <c r="L55" s="121"/>
      <c r="M55" s="123"/>
      <c r="N55" s="123"/>
      <c r="O55" s="123"/>
      <c r="P55" s="123"/>
      <c r="Q55" s="121"/>
      <c r="R55" s="123"/>
      <c r="S55" s="121"/>
      <c r="T55" s="123"/>
    </row>
    <row r="56" spans="2:20" ht="30.6" customHeight="1" x14ac:dyDescent="0.25">
      <c r="B56" s="352" t="s">
        <v>1606</v>
      </c>
      <c r="C56" s="353"/>
      <c r="D56" s="353"/>
      <c r="E56" s="353"/>
      <c r="F56" s="354" t="s">
        <v>1607</v>
      </c>
      <c r="G56" s="355"/>
      <c r="H56" s="144"/>
      <c r="I56" s="142"/>
      <c r="J56" s="142"/>
      <c r="L56" s="352" t="s">
        <v>1606</v>
      </c>
      <c r="M56" s="353"/>
      <c r="N56" s="353"/>
      <c r="O56" s="353"/>
      <c r="P56" s="354" t="s">
        <v>1607</v>
      </c>
      <c r="Q56" s="355"/>
      <c r="R56" s="142"/>
      <c r="S56" s="142"/>
      <c r="T56" s="142"/>
    </row>
    <row r="57" spans="2:20" ht="30" customHeight="1" x14ac:dyDescent="0.25">
      <c r="B57" s="356" t="s">
        <v>1608</v>
      </c>
      <c r="C57" s="357"/>
      <c r="D57" s="357"/>
      <c r="E57" s="357"/>
      <c r="F57" s="350"/>
      <c r="G57" s="351"/>
      <c r="H57" s="141"/>
      <c r="I57" s="141"/>
      <c r="J57" s="141"/>
      <c r="L57" s="356" t="s">
        <v>1608</v>
      </c>
      <c r="M57" s="357"/>
      <c r="N57" s="357"/>
      <c r="O57" s="357"/>
      <c r="P57" s="350"/>
      <c r="Q57" s="351"/>
      <c r="R57" s="141"/>
      <c r="S57" s="141"/>
      <c r="T57" s="141"/>
    </row>
    <row r="58" spans="2:20" ht="19.149999999999999" customHeight="1" x14ac:dyDescent="0.25">
      <c r="B58" s="365" t="s">
        <v>1618</v>
      </c>
      <c r="C58" s="366"/>
      <c r="D58" s="366"/>
      <c r="E58" s="366"/>
      <c r="F58" s="350"/>
      <c r="G58" s="351"/>
      <c r="H58" s="142"/>
      <c r="I58" s="142"/>
      <c r="J58" s="142"/>
      <c r="L58" s="365" t="s">
        <v>1618</v>
      </c>
      <c r="M58" s="366"/>
      <c r="N58" s="366"/>
      <c r="O58" s="366"/>
      <c r="P58" s="350"/>
      <c r="Q58" s="351"/>
      <c r="R58" s="142"/>
      <c r="S58" s="142"/>
      <c r="T58" s="142"/>
    </row>
    <row r="59" spans="2:20" ht="19.149999999999999" customHeight="1" x14ac:dyDescent="0.25">
      <c r="B59" s="365" t="s">
        <v>1619</v>
      </c>
      <c r="C59" s="366"/>
      <c r="D59" s="366"/>
      <c r="E59" s="366"/>
      <c r="F59" s="350"/>
      <c r="G59" s="351"/>
      <c r="H59" s="142"/>
      <c r="I59" s="142"/>
      <c r="J59" s="142"/>
      <c r="L59" s="365" t="s">
        <v>1619</v>
      </c>
      <c r="M59" s="366"/>
      <c r="N59" s="366"/>
      <c r="O59" s="366"/>
      <c r="P59" s="350"/>
      <c r="Q59" s="351"/>
      <c r="R59" s="142"/>
      <c r="S59" s="142"/>
      <c r="T59" s="142"/>
    </row>
    <row r="60" spans="2:20" ht="19.149999999999999" customHeight="1" x14ac:dyDescent="0.25">
      <c r="B60" s="365" t="s">
        <v>1620</v>
      </c>
      <c r="C60" s="366"/>
      <c r="D60" s="366"/>
      <c r="E60" s="366"/>
      <c r="F60" s="350"/>
      <c r="G60" s="351"/>
      <c r="H60" s="142"/>
      <c r="I60" s="142"/>
      <c r="J60" s="142"/>
      <c r="L60" s="365" t="s">
        <v>1620</v>
      </c>
      <c r="M60" s="366"/>
      <c r="N60" s="366"/>
      <c r="O60" s="366"/>
      <c r="P60" s="350"/>
      <c r="Q60" s="351"/>
      <c r="R60" s="142"/>
      <c r="S60" s="142"/>
      <c r="T60" s="142"/>
    </row>
    <row r="61" spans="2:20" ht="19.149999999999999" customHeight="1" x14ac:dyDescent="0.25">
      <c r="B61" s="365" t="s">
        <v>1621</v>
      </c>
      <c r="C61" s="366"/>
      <c r="D61" s="366"/>
      <c r="E61" s="366"/>
      <c r="F61" s="350"/>
      <c r="G61" s="351"/>
      <c r="H61" s="142"/>
      <c r="I61" s="142"/>
      <c r="J61" s="142"/>
      <c r="L61" s="365" t="s">
        <v>1621</v>
      </c>
      <c r="M61" s="366"/>
      <c r="N61" s="366"/>
      <c r="O61" s="366"/>
      <c r="P61" s="350"/>
      <c r="Q61" s="351"/>
      <c r="R61" s="142"/>
      <c r="S61" s="142"/>
      <c r="T61" s="142"/>
    </row>
    <row r="62" spans="2:20" ht="19.149999999999999" customHeight="1" x14ac:dyDescent="0.25">
      <c r="B62" s="348" t="s">
        <v>1622</v>
      </c>
      <c r="C62" s="349"/>
      <c r="D62" s="349"/>
      <c r="E62" s="349"/>
      <c r="F62" s="358"/>
      <c r="G62" s="359"/>
      <c r="H62" s="140"/>
      <c r="I62" s="140"/>
      <c r="J62" s="140"/>
      <c r="L62" s="348" t="s">
        <v>1622</v>
      </c>
      <c r="M62" s="349"/>
      <c r="N62" s="349"/>
      <c r="O62" s="349"/>
      <c r="P62" s="358"/>
      <c r="Q62" s="359"/>
      <c r="R62" s="140"/>
      <c r="S62" s="140"/>
      <c r="T62" s="140"/>
    </row>
    <row r="63" spans="2:20" ht="19.149999999999999" customHeight="1" thickBot="1" x14ac:dyDescent="0.3">
      <c r="B63" s="360"/>
      <c r="C63" s="361"/>
      <c r="D63" s="361"/>
      <c r="E63" s="362"/>
      <c r="F63" s="363"/>
      <c r="G63" s="364"/>
      <c r="H63" s="139"/>
      <c r="I63" s="127"/>
      <c r="J63" s="127"/>
      <c r="L63" s="360"/>
      <c r="M63" s="361"/>
      <c r="N63" s="361"/>
      <c r="O63" s="362"/>
      <c r="P63" s="363"/>
      <c r="Q63" s="364"/>
      <c r="R63" s="127"/>
      <c r="S63" s="127"/>
      <c r="T63" s="127"/>
    </row>
    <row r="64" spans="2:20" s="84" customFormat="1" ht="6.95" customHeight="1" thickBot="1" x14ac:dyDescent="0.3">
      <c r="B64" s="122"/>
      <c r="C64" s="122"/>
      <c r="D64" s="122"/>
      <c r="E64" s="122"/>
      <c r="F64" s="122"/>
      <c r="G64" s="122"/>
      <c r="H64" s="130"/>
      <c r="I64" s="130"/>
      <c r="J64" s="121"/>
      <c r="K64" s="121"/>
      <c r="L64" s="121"/>
      <c r="M64" s="123"/>
      <c r="N64" s="123"/>
      <c r="O64" s="123"/>
      <c r="P64" s="123"/>
      <c r="Q64" s="121"/>
      <c r="R64" s="130"/>
      <c r="S64" s="121"/>
      <c r="T64" s="121"/>
    </row>
    <row r="65" spans="2:20" ht="42.75" customHeight="1" x14ac:dyDescent="0.25">
      <c r="B65" s="338" t="s">
        <v>1623</v>
      </c>
      <c r="C65" s="339"/>
      <c r="D65" s="339"/>
      <c r="E65" s="339"/>
      <c r="F65" s="340" t="s">
        <v>1597</v>
      </c>
      <c r="G65" s="340"/>
      <c r="H65" s="340" t="s">
        <v>1598</v>
      </c>
      <c r="I65" s="341"/>
      <c r="J65" s="139"/>
      <c r="L65" s="338" t="s">
        <v>1623</v>
      </c>
      <c r="M65" s="339"/>
      <c r="N65" s="339"/>
      <c r="O65" s="339"/>
      <c r="P65" s="340" t="s">
        <v>1597</v>
      </c>
      <c r="Q65" s="340"/>
      <c r="R65" s="340" t="s">
        <v>1598</v>
      </c>
      <c r="S65" s="341"/>
      <c r="T65" s="127"/>
    </row>
    <row r="66" spans="2:20" ht="31.5" customHeight="1" x14ac:dyDescent="0.25">
      <c r="B66" s="367" t="s">
        <v>1624</v>
      </c>
      <c r="C66" s="368"/>
      <c r="D66" s="368"/>
      <c r="E66" s="368"/>
      <c r="F66" s="369" t="s">
        <v>1625</v>
      </c>
      <c r="G66" s="369"/>
      <c r="H66" s="369" t="s">
        <v>1625</v>
      </c>
      <c r="I66" s="370"/>
      <c r="J66" s="127"/>
      <c r="L66" s="367" t="s">
        <v>1624</v>
      </c>
      <c r="M66" s="368"/>
      <c r="N66" s="368"/>
      <c r="O66" s="368"/>
      <c r="P66" s="369" t="s">
        <v>1625</v>
      </c>
      <c r="Q66" s="369"/>
      <c r="R66" s="369" t="s">
        <v>1625</v>
      </c>
      <c r="S66" s="370"/>
      <c r="T66" s="127"/>
    </row>
    <row r="67" spans="2:20" ht="31.5" customHeight="1" x14ac:dyDescent="0.25">
      <c r="B67" s="373" t="s">
        <v>1626</v>
      </c>
      <c r="C67" s="374"/>
      <c r="D67" s="374"/>
      <c r="E67" s="374"/>
      <c r="F67" s="350"/>
      <c r="G67" s="350"/>
      <c r="H67" s="350"/>
      <c r="I67" s="351"/>
      <c r="J67" s="127"/>
      <c r="L67" s="373" t="s">
        <v>1626</v>
      </c>
      <c r="M67" s="374"/>
      <c r="N67" s="374"/>
      <c r="O67" s="374"/>
      <c r="P67" s="350"/>
      <c r="Q67" s="350"/>
      <c r="R67" s="350"/>
      <c r="S67" s="351"/>
      <c r="T67" s="127"/>
    </row>
    <row r="68" spans="2:20" ht="31.5" customHeight="1" thickBot="1" x14ac:dyDescent="0.3">
      <c r="B68" s="371" t="s">
        <v>1592</v>
      </c>
      <c r="C68" s="372"/>
      <c r="D68" s="372"/>
      <c r="E68" s="372"/>
      <c r="F68" s="363"/>
      <c r="G68" s="363"/>
      <c r="H68" s="363"/>
      <c r="I68" s="364"/>
      <c r="J68" s="127"/>
      <c r="L68" s="371" t="s">
        <v>1592</v>
      </c>
      <c r="M68" s="372"/>
      <c r="N68" s="372"/>
      <c r="O68" s="372"/>
      <c r="P68" s="363"/>
      <c r="Q68" s="363"/>
      <c r="R68" s="363"/>
      <c r="S68" s="364"/>
      <c r="T68" s="127"/>
    </row>
    <row r="69" spans="2:20" s="84" customFormat="1" ht="6.95" customHeight="1" thickBot="1" x14ac:dyDescent="0.3">
      <c r="B69" s="122"/>
      <c r="C69" s="122"/>
      <c r="D69" s="122"/>
      <c r="E69" s="122"/>
      <c r="F69" s="122"/>
      <c r="G69" s="122"/>
      <c r="H69" s="122"/>
      <c r="I69" s="122"/>
      <c r="J69" s="130"/>
      <c r="K69" s="121"/>
      <c r="L69" s="121"/>
      <c r="M69" s="123"/>
      <c r="N69" s="123"/>
      <c r="O69" s="123"/>
      <c r="P69" s="123"/>
      <c r="Q69" s="121"/>
      <c r="R69" s="123"/>
      <c r="S69" s="121"/>
      <c r="T69" s="130"/>
    </row>
    <row r="70" spans="2:20" ht="19.149999999999999" customHeight="1" thickBot="1" x14ac:dyDescent="0.3">
      <c r="B70" s="375" t="s">
        <v>1627</v>
      </c>
      <c r="C70" s="376"/>
      <c r="D70" s="376"/>
      <c r="E70" s="376"/>
      <c r="F70" s="376"/>
      <c r="G70" s="376"/>
      <c r="H70" s="376"/>
      <c r="I70" s="376"/>
      <c r="J70" s="377"/>
      <c r="L70" s="335" t="s">
        <v>1627</v>
      </c>
      <c r="M70" s="336"/>
      <c r="N70" s="336"/>
      <c r="O70" s="336"/>
      <c r="P70" s="336"/>
      <c r="Q70" s="336"/>
      <c r="R70" s="336"/>
      <c r="S70" s="336"/>
      <c r="T70" s="337"/>
    </row>
    <row r="71" spans="2:20" s="84" customFormat="1" ht="6.95" customHeight="1" thickBot="1" x14ac:dyDescent="0.3">
      <c r="B71" s="122"/>
      <c r="C71" s="122"/>
      <c r="D71" s="122"/>
      <c r="E71" s="122"/>
      <c r="F71" s="122"/>
      <c r="G71" s="122"/>
      <c r="H71" s="122"/>
      <c r="I71" s="122"/>
      <c r="J71" s="122"/>
      <c r="K71" s="121"/>
      <c r="L71" s="121"/>
      <c r="M71" s="123"/>
      <c r="N71" s="123"/>
      <c r="O71" s="123"/>
      <c r="P71" s="123"/>
      <c r="Q71" s="121"/>
      <c r="R71" s="123"/>
      <c r="S71" s="121"/>
      <c r="T71" s="123"/>
    </row>
    <row r="72" spans="2:20" ht="40.15" customHeight="1" x14ac:dyDescent="0.25">
      <c r="B72" s="378" t="s">
        <v>1628</v>
      </c>
      <c r="C72" s="379"/>
      <c r="D72" s="380" t="s">
        <v>1680</v>
      </c>
      <c r="E72" s="380"/>
      <c r="F72" s="380" t="s">
        <v>1629</v>
      </c>
      <c r="G72" s="380"/>
      <c r="H72" s="380" t="s">
        <v>1592</v>
      </c>
      <c r="I72" s="380"/>
      <c r="J72" s="145" t="s">
        <v>1590</v>
      </c>
      <c r="L72" s="381" t="s">
        <v>1628</v>
      </c>
      <c r="M72" s="382"/>
      <c r="N72" s="383" t="s">
        <v>1680</v>
      </c>
      <c r="O72" s="383"/>
      <c r="P72" s="383" t="s">
        <v>1629</v>
      </c>
      <c r="Q72" s="383"/>
      <c r="R72" s="383" t="s">
        <v>1592</v>
      </c>
      <c r="S72" s="383"/>
      <c r="T72" s="146" t="s">
        <v>1590</v>
      </c>
    </row>
    <row r="73" spans="2:20" ht="27" customHeight="1" x14ac:dyDescent="0.25">
      <c r="B73" s="384"/>
      <c r="C73" s="350"/>
      <c r="D73" s="350"/>
      <c r="E73" s="350"/>
      <c r="F73" s="350"/>
      <c r="G73" s="350"/>
      <c r="H73" s="350"/>
      <c r="I73" s="350"/>
      <c r="J73" s="171"/>
      <c r="L73" s="384"/>
      <c r="M73" s="350"/>
      <c r="N73" s="350"/>
      <c r="O73" s="350"/>
      <c r="P73" s="350"/>
      <c r="Q73" s="350"/>
      <c r="R73" s="350"/>
      <c r="S73" s="350"/>
      <c r="T73" s="171"/>
    </row>
    <row r="74" spans="2:20" ht="27" customHeight="1" x14ac:dyDescent="0.25">
      <c r="B74" s="384"/>
      <c r="C74" s="350"/>
      <c r="D74" s="350"/>
      <c r="E74" s="350"/>
      <c r="F74" s="350"/>
      <c r="G74" s="350"/>
      <c r="H74" s="350"/>
      <c r="I74" s="350"/>
      <c r="J74" s="171"/>
      <c r="L74" s="384"/>
      <c r="M74" s="350"/>
      <c r="N74" s="350"/>
      <c r="O74" s="350"/>
      <c r="P74" s="350"/>
      <c r="Q74" s="350"/>
      <c r="R74" s="350"/>
      <c r="S74" s="350"/>
      <c r="T74" s="171"/>
    </row>
    <row r="75" spans="2:20" ht="27" customHeight="1" x14ac:dyDescent="0.25">
      <c r="B75" s="384"/>
      <c r="C75" s="350"/>
      <c r="D75" s="350"/>
      <c r="E75" s="350"/>
      <c r="F75" s="350"/>
      <c r="G75" s="350"/>
      <c r="H75" s="350"/>
      <c r="I75" s="350"/>
      <c r="J75" s="171"/>
      <c r="L75" s="384"/>
      <c r="M75" s="350"/>
      <c r="N75" s="350"/>
      <c r="O75" s="350"/>
      <c r="P75" s="350"/>
      <c r="Q75" s="350"/>
      <c r="R75" s="350"/>
      <c r="S75" s="350"/>
      <c r="T75" s="171"/>
    </row>
    <row r="76" spans="2:20" ht="27" customHeight="1" x14ac:dyDescent="0.25">
      <c r="B76" s="384"/>
      <c r="C76" s="350"/>
      <c r="D76" s="350"/>
      <c r="E76" s="350"/>
      <c r="F76" s="350"/>
      <c r="G76" s="350"/>
      <c r="H76" s="350"/>
      <c r="I76" s="350"/>
      <c r="J76" s="171"/>
      <c r="L76" s="384"/>
      <c r="M76" s="350"/>
      <c r="N76" s="350"/>
      <c r="O76" s="350"/>
      <c r="P76" s="350"/>
      <c r="Q76" s="350"/>
      <c r="R76" s="350"/>
      <c r="S76" s="350"/>
      <c r="T76" s="171"/>
    </row>
    <row r="77" spans="2:20" ht="27" customHeight="1" x14ac:dyDescent="0.25">
      <c r="B77" s="384"/>
      <c r="C77" s="350"/>
      <c r="D77" s="350"/>
      <c r="E77" s="350"/>
      <c r="F77" s="350"/>
      <c r="G77" s="350"/>
      <c r="H77" s="350"/>
      <c r="I77" s="350"/>
      <c r="J77" s="171"/>
      <c r="L77" s="384"/>
      <c r="M77" s="350"/>
      <c r="N77" s="350"/>
      <c r="O77" s="350"/>
      <c r="P77" s="350"/>
      <c r="Q77" s="350"/>
      <c r="R77" s="350"/>
      <c r="S77" s="350"/>
      <c r="T77" s="171"/>
    </row>
    <row r="78" spans="2:20" ht="27" customHeight="1" x14ac:dyDescent="0.25">
      <c r="B78" s="384"/>
      <c r="C78" s="350"/>
      <c r="D78" s="350"/>
      <c r="E78" s="350"/>
      <c r="F78" s="350"/>
      <c r="G78" s="350"/>
      <c r="H78" s="350"/>
      <c r="I78" s="350"/>
      <c r="J78" s="171"/>
      <c r="L78" s="384"/>
      <c r="M78" s="350"/>
      <c r="N78" s="350"/>
      <c r="O78" s="350"/>
      <c r="P78" s="350"/>
      <c r="Q78" s="350"/>
      <c r="R78" s="350"/>
      <c r="S78" s="350"/>
      <c r="T78" s="171"/>
    </row>
    <row r="79" spans="2:20" ht="27" customHeight="1" x14ac:dyDescent="0.25">
      <c r="B79" s="384"/>
      <c r="C79" s="350"/>
      <c r="D79" s="350"/>
      <c r="E79" s="350"/>
      <c r="F79" s="350"/>
      <c r="G79" s="350"/>
      <c r="H79" s="350"/>
      <c r="I79" s="350"/>
      <c r="J79" s="171"/>
      <c r="L79" s="384"/>
      <c r="M79" s="350"/>
      <c r="N79" s="350"/>
      <c r="O79" s="350"/>
      <c r="P79" s="350"/>
      <c r="Q79" s="350"/>
      <c r="R79" s="350"/>
      <c r="S79" s="350"/>
      <c r="T79" s="171"/>
    </row>
    <row r="80" spans="2:20" ht="27" customHeight="1" thickBot="1" x14ac:dyDescent="0.3">
      <c r="B80" s="398"/>
      <c r="C80" s="399"/>
      <c r="D80" s="399"/>
      <c r="E80" s="399"/>
      <c r="F80" s="399"/>
      <c r="G80" s="399"/>
      <c r="H80" s="399"/>
      <c r="I80" s="399"/>
      <c r="J80" s="172"/>
      <c r="L80" s="398"/>
      <c r="M80" s="399"/>
      <c r="N80" s="399"/>
      <c r="O80" s="399"/>
      <c r="P80" s="399"/>
      <c r="Q80" s="399"/>
      <c r="R80" s="399"/>
      <c r="S80" s="399"/>
      <c r="T80" s="172"/>
    </row>
    <row r="81" spans="2:20" ht="4.9000000000000004" customHeight="1" x14ac:dyDescent="0.25">
      <c r="B81" s="142"/>
      <c r="C81" s="142"/>
      <c r="D81" s="143"/>
      <c r="E81" s="143"/>
      <c r="F81" s="143"/>
      <c r="G81" s="143"/>
      <c r="H81" s="143"/>
      <c r="I81" s="143"/>
      <c r="J81" s="143"/>
      <c r="L81" s="142"/>
      <c r="M81" s="142"/>
      <c r="N81" s="143"/>
      <c r="O81" s="143"/>
      <c r="P81" s="143"/>
      <c r="Q81" s="143"/>
      <c r="R81" s="143"/>
      <c r="S81" s="143"/>
      <c r="T81" s="143"/>
    </row>
    <row r="82" spans="2:20" ht="19.149999999999999" customHeight="1" x14ac:dyDescent="0.25">
      <c r="B82" s="385" t="s">
        <v>1674</v>
      </c>
      <c r="C82" s="385"/>
      <c r="D82" s="385"/>
      <c r="E82" s="385"/>
      <c r="F82" s="385"/>
      <c r="G82" s="385"/>
      <c r="H82" s="385"/>
      <c r="I82" s="385"/>
      <c r="J82" s="385"/>
      <c r="L82" s="386" t="s">
        <v>1675</v>
      </c>
      <c r="M82" s="386"/>
      <c r="N82" s="386"/>
      <c r="O82" s="386"/>
      <c r="P82" s="386"/>
      <c r="Q82" s="386"/>
      <c r="R82" s="386"/>
      <c r="S82" s="386"/>
      <c r="T82" s="386"/>
    </row>
    <row r="83" spans="2:20" ht="9" customHeight="1" x14ac:dyDescent="0.25">
      <c r="B83" s="58"/>
      <c r="C83" s="58"/>
      <c r="D83" s="58"/>
      <c r="E83" s="58"/>
      <c r="F83" s="58"/>
      <c r="G83" s="58"/>
      <c r="H83" s="58"/>
      <c r="I83" s="58"/>
      <c r="J83" s="58"/>
      <c r="M83" s="58"/>
      <c r="N83" s="58"/>
      <c r="O83" s="58"/>
      <c r="P83" s="58"/>
      <c r="Q83" s="58"/>
      <c r="R83" s="58"/>
    </row>
  </sheetData>
  <sheetProtection algorithmName="SHA-512" hashValue="C6eGjtH6tQBzcPW+JosM2HY33ECQRglhiQkljznIrs1yyWWgkle0ON8YguQVwYNb+8H2ZFgtFEt7aygOuprJyQ==" saltValue="HqRofryIELMw1qwkzyrfXw==" spinCount="100000" sheet="1" objects="1" scenarios="1"/>
  <mergeCells count="267">
    <mergeCell ref="U2:X4"/>
    <mergeCell ref="B82:J82"/>
    <mergeCell ref="L82:T82"/>
    <mergeCell ref="F14:J14"/>
    <mergeCell ref="D15:J15"/>
    <mergeCell ref="B14:E14"/>
    <mergeCell ref="B15:C15"/>
    <mergeCell ref="P79:Q79"/>
    <mergeCell ref="R79:S79"/>
    <mergeCell ref="B80:C80"/>
    <mergeCell ref="D80:E80"/>
    <mergeCell ref="F80:G80"/>
    <mergeCell ref="H80:I80"/>
    <mergeCell ref="L80:M80"/>
    <mergeCell ref="N80:O80"/>
    <mergeCell ref="P80:Q80"/>
    <mergeCell ref="R80:S80"/>
    <mergeCell ref="B79:C79"/>
    <mergeCell ref="D79:E79"/>
    <mergeCell ref="F79:G79"/>
    <mergeCell ref="H79:I79"/>
    <mergeCell ref="L79:M79"/>
    <mergeCell ref="N79:O79"/>
    <mergeCell ref="P77:Q77"/>
    <mergeCell ref="R77:S77"/>
    <mergeCell ref="B78:C78"/>
    <mergeCell ref="D78:E78"/>
    <mergeCell ref="F78:G78"/>
    <mergeCell ref="H78:I78"/>
    <mergeCell ref="L78:M78"/>
    <mergeCell ref="N78:O78"/>
    <mergeCell ref="P78:Q78"/>
    <mergeCell ref="R78:S78"/>
    <mergeCell ref="B77:C77"/>
    <mergeCell ref="D77:E77"/>
    <mergeCell ref="F77:G77"/>
    <mergeCell ref="H77:I77"/>
    <mergeCell ref="L77:M77"/>
    <mergeCell ref="N77:O77"/>
    <mergeCell ref="P75:Q75"/>
    <mergeCell ref="R75:S75"/>
    <mergeCell ref="B76:C76"/>
    <mergeCell ref="D76:E76"/>
    <mergeCell ref="F76:G76"/>
    <mergeCell ref="H76:I76"/>
    <mergeCell ref="L76:M76"/>
    <mergeCell ref="N76:O76"/>
    <mergeCell ref="P76:Q76"/>
    <mergeCell ref="R76:S76"/>
    <mergeCell ref="B75:C75"/>
    <mergeCell ref="D75:E75"/>
    <mergeCell ref="F75:G75"/>
    <mergeCell ref="H75:I75"/>
    <mergeCell ref="L75:M75"/>
    <mergeCell ref="N75:O75"/>
    <mergeCell ref="P73:Q73"/>
    <mergeCell ref="R73:S73"/>
    <mergeCell ref="B74:C74"/>
    <mergeCell ref="D74:E74"/>
    <mergeCell ref="F74:G74"/>
    <mergeCell ref="H74:I74"/>
    <mergeCell ref="L74:M74"/>
    <mergeCell ref="N74:O74"/>
    <mergeCell ref="P74:Q74"/>
    <mergeCell ref="R74:S74"/>
    <mergeCell ref="B73:C73"/>
    <mergeCell ref="D73:E73"/>
    <mergeCell ref="F73:G73"/>
    <mergeCell ref="H73:I73"/>
    <mergeCell ref="L73:M73"/>
    <mergeCell ref="N73:O73"/>
    <mergeCell ref="B70:J70"/>
    <mergeCell ref="L70:T70"/>
    <mergeCell ref="B72:C72"/>
    <mergeCell ref="D72:E72"/>
    <mergeCell ref="F72:G72"/>
    <mergeCell ref="H72:I72"/>
    <mergeCell ref="L72:M72"/>
    <mergeCell ref="N72:O72"/>
    <mergeCell ref="P72:Q72"/>
    <mergeCell ref="R72:S72"/>
    <mergeCell ref="B68:E68"/>
    <mergeCell ref="F68:G68"/>
    <mergeCell ref="H68:I68"/>
    <mergeCell ref="L68:O68"/>
    <mergeCell ref="P68:Q68"/>
    <mergeCell ref="R68:S68"/>
    <mergeCell ref="B67:E67"/>
    <mergeCell ref="F67:G67"/>
    <mergeCell ref="H67:I67"/>
    <mergeCell ref="L67:O67"/>
    <mergeCell ref="P67:Q67"/>
    <mergeCell ref="R67:S67"/>
    <mergeCell ref="R65:S65"/>
    <mergeCell ref="B66:E66"/>
    <mergeCell ref="F66:G66"/>
    <mergeCell ref="H66:I66"/>
    <mergeCell ref="L66:O66"/>
    <mergeCell ref="P66:Q66"/>
    <mergeCell ref="R66:S66"/>
    <mergeCell ref="B63:E63"/>
    <mergeCell ref="F63:G63"/>
    <mergeCell ref="L63:O63"/>
    <mergeCell ref="P63:Q63"/>
    <mergeCell ref="B65:E65"/>
    <mergeCell ref="F65:G65"/>
    <mergeCell ref="H65:I65"/>
    <mergeCell ref="L65:O65"/>
    <mergeCell ref="P65:Q65"/>
    <mergeCell ref="B61:E61"/>
    <mergeCell ref="F61:G61"/>
    <mergeCell ref="L61:O61"/>
    <mergeCell ref="P61:Q61"/>
    <mergeCell ref="B62:E62"/>
    <mergeCell ref="F62:G62"/>
    <mergeCell ref="L62:O62"/>
    <mergeCell ref="P62:Q62"/>
    <mergeCell ref="B59:E59"/>
    <mergeCell ref="F59:G59"/>
    <mergeCell ref="L59:O59"/>
    <mergeCell ref="P59:Q59"/>
    <mergeCell ref="B60:E60"/>
    <mergeCell ref="F60:G60"/>
    <mergeCell ref="L60:O60"/>
    <mergeCell ref="P60:Q60"/>
    <mergeCell ref="B57:E57"/>
    <mergeCell ref="F57:G57"/>
    <mergeCell ref="L57:O57"/>
    <mergeCell ref="P57:Q57"/>
    <mergeCell ref="B58:E58"/>
    <mergeCell ref="F58:G58"/>
    <mergeCell ref="L58:O58"/>
    <mergeCell ref="P58:Q58"/>
    <mergeCell ref="B54:J54"/>
    <mergeCell ref="L54:T54"/>
    <mergeCell ref="B56:E56"/>
    <mergeCell ref="F56:G56"/>
    <mergeCell ref="L56:O56"/>
    <mergeCell ref="P56:Q56"/>
    <mergeCell ref="B50:E50"/>
    <mergeCell ref="F50:G50"/>
    <mergeCell ref="L50:O50"/>
    <mergeCell ref="P50:Q50"/>
    <mergeCell ref="B51:E51"/>
    <mergeCell ref="F51:G51"/>
    <mergeCell ref="L51:O51"/>
    <mergeCell ref="P51:Q51"/>
    <mergeCell ref="B48:E48"/>
    <mergeCell ref="F48:G48"/>
    <mergeCell ref="L48:O48"/>
    <mergeCell ref="P48:Q48"/>
    <mergeCell ref="B49:E49"/>
    <mergeCell ref="F49:G49"/>
    <mergeCell ref="L49:O49"/>
    <mergeCell ref="P49:Q49"/>
    <mergeCell ref="B46:E46"/>
    <mergeCell ref="F46:G46"/>
    <mergeCell ref="L46:O46"/>
    <mergeCell ref="P46:Q46"/>
    <mergeCell ref="B47:E47"/>
    <mergeCell ref="F47:G47"/>
    <mergeCell ref="L47:O47"/>
    <mergeCell ref="P47:Q47"/>
    <mergeCell ref="B44:E44"/>
    <mergeCell ref="F44:G44"/>
    <mergeCell ref="L44:O44"/>
    <mergeCell ref="P44:Q44"/>
    <mergeCell ref="B45:E45"/>
    <mergeCell ref="F45:G45"/>
    <mergeCell ref="L45:O45"/>
    <mergeCell ref="P45:Q45"/>
    <mergeCell ref="B42:E42"/>
    <mergeCell ref="F42:G42"/>
    <mergeCell ref="L42:O42"/>
    <mergeCell ref="P42:Q42"/>
    <mergeCell ref="B43:E43"/>
    <mergeCell ref="F43:G43"/>
    <mergeCell ref="L43:O43"/>
    <mergeCell ref="P43:Q43"/>
    <mergeCell ref="B40:E40"/>
    <mergeCell ref="F40:G40"/>
    <mergeCell ref="L40:O40"/>
    <mergeCell ref="P40:Q40"/>
    <mergeCell ref="B41:E41"/>
    <mergeCell ref="F41:G41"/>
    <mergeCell ref="L41:O41"/>
    <mergeCell ref="P41:Q41"/>
    <mergeCell ref="B36:E36"/>
    <mergeCell ref="F36:G36"/>
    <mergeCell ref="L36:O36"/>
    <mergeCell ref="P36:Q36"/>
    <mergeCell ref="B38:J38"/>
    <mergeCell ref="L38:T38"/>
    <mergeCell ref="B34:E34"/>
    <mergeCell ref="F34:G34"/>
    <mergeCell ref="L34:O34"/>
    <mergeCell ref="P34:Q34"/>
    <mergeCell ref="B35:E35"/>
    <mergeCell ref="F35:G35"/>
    <mergeCell ref="L35:O35"/>
    <mergeCell ref="P35:Q35"/>
    <mergeCell ref="B29:B30"/>
    <mergeCell ref="C29:F29"/>
    <mergeCell ref="G29:J29"/>
    <mergeCell ref="L29:L30"/>
    <mergeCell ref="M29:P29"/>
    <mergeCell ref="Q29:T29"/>
    <mergeCell ref="S24:S25"/>
    <mergeCell ref="T24:T25"/>
    <mergeCell ref="B26:D26"/>
    <mergeCell ref="L26:N26"/>
    <mergeCell ref="B27:D27"/>
    <mergeCell ref="L27:N27"/>
    <mergeCell ref="J24:J25"/>
    <mergeCell ref="L24:N25"/>
    <mergeCell ref="O24:O25"/>
    <mergeCell ref="P24:P25"/>
    <mergeCell ref="Q24:Q25"/>
    <mergeCell ref="R24:R25"/>
    <mergeCell ref="B21:D21"/>
    <mergeCell ref="L21:N21"/>
    <mergeCell ref="B22:D22"/>
    <mergeCell ref="L22:N22"/>
    <mergeCell ref="B24:D25"/>
    <mergeCell ref="E24:E25"/>
    <mergeCell ref="F24:F25"/>
    <mergeCell ref="G24:G25"/>
    <mergeCell ref="H24:H25"/>
    <mergeCell ref="I24:I25"/>
    <mergeCell ref="O19:O20"/>
    <mergeCell ref="P19:P20"/>
    <mergeCell ref="Q19:Q20"/>
    <mergeCell ref="R19:R20"/>
    <mergeCell ref="S19:S20"/>
    <mergeCell ref="T19:T20"/>
    <mergeCell ref="B17:J17"/>
    <mergeCell ref="L17:T17"/>
    <mergeCell ref="B19:D20"/>
    <mergeCell ref="E19:E20"/>
    <mergeCell ref="F19:F20"/>
    <mergeCell ref="G19:G20"/>
    <mergeCell ref="H19:H20"/>
    <mergeCell ref="I19:I20"/>
    <mergeCell ref="J19:J20"/>
    <mergeCell ref="L19:N20"/>
    <mergeCell ref="B2:T2"/>
    <mergeCell ref="B4:J5"/>
    <mergeCell ref="K4:K5"/>
    <mergeCell ref="L4:T5"/>
    <mergeCell ref="B7:H7"/>
    <mergeCell ref="I7:J7"/>
    <mergeCell ref="L7:R7"/>
    <mergeCell ref="S7:T7"/>
    <mergeCell ref="B12:J12"/>
    <mergeCell ref="L12:T12"/>
    <mergeCell ref="B10:J10"/>
    <mergeCell ref="L10:T10"/>
    <mergeCell ref="B11:H11"/>
    <mergeCell ref="I11:J11"/>
    <mergeCell ref="L11:R11"/>
    <mergeCell ref="S11:T11"/>
    <mergeCell ref="B8:J8"/>
    <mergeCell ref="L8:T8"/>
    <mergeCell ref="B9:H9"/>
    <mergeCell ref="I9:J9"/>
    <mergeCell ref="L9:R9"/>
    <mergeCell ref="S9:T9"/>
  </mergeCells>
  <dataValidations count="4">
    <dataValidation type="whole" operator="greaterThanOrEqual" allowBlank="1" showErrorMessage="1" error="Saisissez une valeur numérique entière." sqref="I9:J9 S9:T9 I11:J11 S11:T11" xr:uid="{34E02B15-0506-4433-BC35-0E1EBC6781F9}">
      <formula1>0</formula1>
    </dataValidation>
    <dataValidation type="whole" operator="greaterThan" allowBlank="1" showErrorMessage="1" error="Saisissez une valeur numérique entière." sqref="E22:J22 O22:T22 E27:J27 O27:T27 C32:J32 M32:T32 P58:Q63 F42:G51 F58:G63 P42:Q51 F36:G36 P36:Q36" xr:uid="{9250BC12-8A7F-4D4B-BE17-266AC5A2C269}">
      <formula1>0</formula1>
    </dataValidation>
    <dataValidation type="whole" operator="greaterThan" allowBlank="1" showInputMessage="1" showErrorMessage="1" error="Saisissez une valeur numérique entière." sqref="F68:I68 P68:S68 H73:I80 R73:S80" xr:uid="{E63D30B3-EFBE-4426-9581-9D73984AEAC6}">
      <formula1>0</formula1>
    </dataValidation>
    <dataValidation type="whole" allowBlank="1" showInputMessage="1" showErrorMessage="1" error="Saisissez une valeur entre 0 et 100 inclus." sqref="F67:I67 P67:S67 F57:G57 P57:Q57 F41:G41 P41:Q41 F73:G80 P73:Q80" xr:uid="{EFA47338-6C30-42EC-BF49-AB66C6C61ABD}">
      <formula1>0</formula1>
      <formula2>100</formula2>
    </dataValidation>
  </dataValidations>
  <pageMargins left="0.17" right="0.15748031496062992" top="0.43307086614173229" bottom="0.74803149606299213" header="0.31496062992125984" footer="0.31496062992125984"/>
  <pageSetup scale="56" fitToHeight="0" orientation="landscape" r:id="rId1"/>
  <headerFooter>
    <oddFooter>&amp;L&amp;"Arial Narrow,Gras"&amp;9Direction générale de l’approvisionnement en bois et du développement économique
Ministère des Ressources naturelles et des Forêts&amp;R&amp;"Arial Narrow,Gras"&amp;9Version du 2 juillet 2026
Onglet Productivité des matières
Page &amp;P de &amp;N</oddFooter>
  </headerFooter>
  <rowBreaks count="1" manualBreakCount="1">
    <brk id="52" max="16383" man="1"/>
  </rowBreaks>
  <legacyDrawing r:id="rId2"/>
  <extLst>
    <ext xmlns:x14="http://schemas.microsoft.com/office/spreadsheetml/2009/9/main" uri="{CCE6A557-97BC-4b89-ADB6-D9C93CAAB3DF}">
      <x14:dataValidations xmlns:xm="http://schemas.microsoft.com/office/excel/2006/main" count="8">
        <x14:dataValidation type="list" allowBlank="1" xr:uid="{45ACF2FA-309A-4842-A13E-3FA23BFF2A0E}">
          <x14:formula1>
            <xm:f>Liste!$P$2:$P$12</xm:f>
          </x14:formula1>
          <xm:sqref>D15:J15 F14:J14</xm:sqref>
        </x14:dataValidation>
        <x14:dataValidation type="list" allowBlank="1" xr:uid="{753D3BAB-64C4-4E76-947C-93DDBEC36BBE}">
          <x14:formula1>
            <xm:f>Liste!$AP$2:$AP$9</xm:f>
          </x14:formula1>
          <xm:sqref>E21 O21</xm:sqref>
        </x14:dataValidation>
        <x14:dataValidation type="list" allowBlank="1" xr:uid="{6FC3F910-96B5-4152-AAF0-6D96DD5F7B99}">
          <x14:formula1>
            <xm:f>Liste!$AQ$2:$AQ$8</xm:f>
          </x14:formula1>
          <xm:sqref>E26 O26 J73:J80 T73:T80</xm:sqref>
        </x14:dataValidation>
        <x14:dataValidation type="list" allowBlank="1" xr:uid="{FEEB1E14-EA7F-4220-A23E-FE60EF861E5C}">
          <x14:formula1>
            <xm:f>Liste!$AX$2:$AX$6</xm:f>
          </x14:formula1>
          <xm:sqref>E30:F30 I30:J30 O30:P30 S30:T30</xm:sqref>
        </x14:dataValidation>
        <x14:dataValidation type="list" allowBlank="1" xr:uid="{D1C705B9-3357-49CC-A9A5-8DE6C38E2C21}">
          <x14:formula1>
            <xm:f>Liste!$AR$2:$AR$8</xm:f>
          </x14:formula1>
          <xm:sqref>C31:J31 M31:T31</xm:sqref>
        </x14:dataValidation>
        <x14:dataValidation type="list" allowBlank="1" xr:uid="{131BE42A-71F1-4548-B62A-2CAA030BF100}">
          <x14:formula1>
            <xm:f>Liste!$AS$2:$AS$4</xm:f>
          </x14:formula1>
          <xm:sqref>P35:Q35 F35:G35</xm:sqref>
        </x14:dataValidation>
        <x14:dataValidation type="list" allowBlank="1" xr:uid="{5D5AD114-2C4C-4F6B-B8F1-E2E6BC978557}">
          <x14:formula1>
            <xm:f>Liste!$AT$2:$AT$6</xm:f>
          </x14:formula1>
          <xm:sqref>F40:G40 P40:Q40 F56:G56 P56:Q56</xm:sqref>
        </x14:dataValidation>
        <x14:dataValidation type="list" allowBlank="1" xr:uid="{6B97AF0E-1BC9-4B43-9A60-8B9AF956E8D0}">
          <x14:formula1>
            <xm:f>Liste!$AV$2:$AV$8</xm:f>
          </x14:formula1>
          <xm:sqref>F66:I66 P66:S66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7617-D1F7-417B-9222-03DBCA5BDEFA}">
  <sheetPr codeName="Feuil10">
    <pageSetUpPr fitToPage="1"/>
  </sheetPr>
  <dimension ref="A1:Q56"/>
  <sheetViews>
    <sheetView showGridLines="0" zoomScaleNormal="100" workbookViewId="0">
      <selection activeCell="L12" sqref="L12"/>
    </sheetView>
  </sheetViews>
  <sheetFormatPr baseColWidth="10" defaultRowHeight="15" x14ac:dyDescent="0.25"/>
  <cols>
    <col min="1" max="1" width="3.140625" customWidth="1"/>
    <col min="2" max="9" width="15.7109375" customWidth="1"/>
    <col min="13" max="14" width="0" hidden="1" customWidth="1"/>
    <col min="15" max="17" width="11.42578125" hidden="1" customWidth="1"/>
    <col min="18" max="18" width="0" hidden="1" customWidth="1"/>
  </cols>
  <sheetData>
    <row r="1" spans="1:10" ht="22.15" customHeight="1" x14ac:dyDescent="0.25">
      <c r="B1" s="215" t="s">
        <v>1463</v>
      </c>
      <c r="C1" s="216"/>
      <c r="D1" s="216"/>
      <c r="E1" s="216"/>
      <c r="F1" s="216"/>
      <c r="G1" s="216"/>
      <c r="H1" s="216"/>
      <c r="I1" s="216"/>
    </row>
    <row r="2" spans="1:10" ht="6.95" customHeight="1" x14ac:dyDescent="0.25">
      <c r="B2" s="94"/>
      <c r="C2" s="93"/>
      <c r="D2" s="93"/>
      <c r="E2" s="93"/>
      <c r="F2" s="93"/>
      <c r="G2" s="93"/>
      <c r="H2" s="93"/>
      <c r="I2" s="93"/>
    </row>
    <row r="3" spans="1:10" ht="24" customHeight="1" x14ac:dyDescent="0.25">
      <c r="B3" s="425" t="s">
        <v>1464</v>
      </c>
      <c r="C3" s="402"/>
      <c r="D3" s="402"/>
      <c r="E3" s="402"/>
      <c r="F3" s="402"/>
      <c r="G3" s="402"/>
      <c r="H3" s="402"/>
      <c r="I3" s="403"/>
    </row>
    <row r="4" spans="1:10" ht="6.95" customHeight="1" x14ac:dyDescent="0.25">
      <c r="B4" s="95"/>
      <c r="C4" s="96"/>
      <c r="D4" s="96"/>
      <c r="E4" s="96"/>
      <c r="F4" s="96"/>
      <c r="G4" s="96"/>
      <c r="H4" s="96"/>
      <c r="I4" s="97"/>
    </row>
    <row r="5" spans="1:10" ht="21.95" customHeight="1" x14ac:dyDescent="0.25">
      <c r="B5" s="434" t="s">
        <v>1681</v>
      </c>
      <c r="C5" s="435"/>
      <c r="D5" s="435"/>
      <c r="E5" s="435"/>
      <c r="F5" s="435"/>
      <c r="G5" s="435"/>
      <c r="H5" s="435"/>
      <c r="I5" s="436"/>
    </row>
    <row r="6" spans="1:10" ht="21.75" customHeight="1" x14ac:dyDescent="0.25">
      <c r="B6" s="401" t="s">
        <v>1465</v>
      </c>
      <c r="C6" s="402"/>
      <c r="D6" s="403"/>
      <c r="E6" s="115" t="s">
        <v>1517</v>
      </c>
      <c r="F6" s="115" t="s">
        <v>1466</v>
      </c>
      <c r="G6" s="115" t="s">
        <v>1559</v>
      </c>
      <c r="H6" s="115" t="s">
        <v>1467</v>
      </c>
      <c r="I6" s="115" t="s">
        <v>1562</v>
      </c>
    </row>
    <row r="7" spans="1:10" ht="21.75" customHeight="1" x14ac:dyDescent="0.25">
      <c r="B7" s="401" t="s">
        <v>1560</v>
      </c>
      <c r="C7" s="402"/>
      <c r="D7" s="403"/>
      <c r="E7" s="116"/>
      <c r="F7" s="116"/>
      <c r="G7" s="116"/>
      <c r="H7" s="116"/>
      <c r="I7" s="117">
        <f>E7+F7+G7+H7</f>
        <v>0</v>
      </c>
      <c r="J7" s="3" t="str">
        <f>IF(I7&lt;&gt;100,"&lt;-- Le total doit donner 100%","")</f>
        <v>&lt;-- Le total doit donner 100%</v>
      </c>
    </row>
    <row r="8" spans="1:10" ht="21.75" customHeight="1" x14ac:dyDescent="0.25">
      <c r="B8" s="401" t="s">
        <v>1561</v>
      </c>
      <c r="C8" s="402"/>
      <c r="D8" s="403"/>
      <c r="E8" s="404"/>
      <c r="F8" s="405"/>
      <c r="G8" s="405"/>
      <c r="H8" s="405"/>
      <c r="I8" s="406"/>
    </row>
    <row r="9" spans="1:10" ht="21.95" customHeight="1" x14ac:dyDescent="0.25">
      <c r="B9" s="409" t="s">
        <v>1518</v>
      </c>
      <c r="C9" s="410"/>
      <c r="D9" s="410"/>
      <c r="E9" s="410"/>
      <c r="F9" s="410"/>
      <c r="G9" s="410"/>
      <c r="H9" s="410"/>
      <c r="I9" s="110"/>
      <c r="J9" s="19" t="str">
        <f>IF(I9="","&lt;-- Saisie obligatoire","")</f>
        <v>&lt;-- Saisie obligatoire</v>
      </c>
    </row>
    <row r="10" spans="1:10" ht="21.95" customHeight="1" x14ac:dyDescent="0.25">
      <c r="B10" s="427" t="s">
        <v>1552</v>
      </c>
      <c r="C10" s="427"/>
      <c r="D10" s="428"/>
      <c r="E10" s="428"/>
      <c r="F10" s="428"/>
      <c r="G10" s="428"/>
      <c r="H10" s="428"/>
      <c r="I10" s="429"/>
      <c r="J10" s="19" t="str">
        <f>IF(AND(D10="",I9="Oui"),"&lt;-- Saisie obligatoire","")</f>
        <v/>
      </c>
    </row>
    <row r="11" spans="1:10" ht="21.95" customHeight="1" x14ac:dyDescent="0.25">
      <c r="A11" s="85"/>
      <c r="B11" s="419" t="s">
        <v>1508</v>
      </c>
      <c r="C11" s="402"/>
      <c r="D11" s="402"/>
      <c r="E11" s="402"/>
      <c r="F11" s="402"/>
      <c r="G11" s="402"/>
      <c r="H11" s="403"/>
      <c r="I11" s="110"/>
      <c r="J11" s="19" t="str">
        <f>IF(I11="","&lt;-- Saisie obligatoire","")</f>
        <v>&lt;-- Saisie obligatoire</v>
      </c>
    </row>
    <row r="12" spans="1:10" ht="139.15" customHeight="1" x14ac:dyDescent="0.25">
      <c r="B12" s="411"/>
      <c r="C12" s="412"/>
      <c r="D12" s="412"/>
      <c r="E12" s="412"/>
      <c r="F12" s="412"/>
      <c r="G12" s="412"/>
      <c r="H12" s="412"/>
      <c r="I12" s="430"/>
      <c r="J12" s="19" t="str">
        <f>IF(B12="","&lt;-- Expliquez","")</f>
        <v>&lt;-- Expliquez</v>
      </c>
    </row>
    <row r="13" spans="1:10" ht="21.95" customHeight="1" x14ac:dyDescent="0.25">
      <c r="A13" s="36"/>
      <c r="B13" s="194" t="s">
        <v>1515</v>
      </c>
      <c r="C13" s="195"/>
      <c r="D13" s="195"/>
      <c r="E13" s="195"/>
      <c r="F13" s="195"/>
      <c r="G13" s="195"/>
      <c r="H13" s="195"/>
      <c r="I13" s="196"/>
    </row>
    <row r="14" spans="1:10" ht="160.9" customHeight="1" x14ac:dyDescent="0.25">
      <c r="B14" s="197"/>
      <c r="C14" s="198"/>
      <c r="D14" s="198"/>
      <c r="E14" s="198"/>
      <c r="F14" s="198"/>
      <c r="G14" s="198"/>
      <c r="H14" s="198"/>
      <c r="I14" s="199"/>
      <c r="J14" s="19" t="str">
        <f>IF(AND(B14="",I11="Oui"),"&lt;--Décrivez","")</f>
        <v/>
      </c>
    </row>
    <row r="15" spans="1:10" ht="6.95" customHeight="1" x14ac:dyDescent="0.25">
      <c r="B15" s="95"/>
      <c r="C15" s="96"/>
      <c r="D15" s="96"/>
      <c r="E15" s="96"/>
      <c r="F15" s="96"/>
      <c r="G15" s="96"/>
      <c r="H15" s="96"/>
      <c r="I15" s="96"/>
    </row>
    <row r="16" spans="1:10" ht="31.5" customHeight="1" x14ac:dyDescent="0.25">
      <c r="B16" s="431" t="s">
        <v>1682</v>
      </c>
      <c r="C16" s="432"/>
      <c r="D16" s="432"/>
      <c r="E16" s="432"/>
      <c r="F16" s="432"/>
      <c r="G16" s="432"/>
      <c r="H16" s="432"/>
      <c r="I16" s="433"/>
      <c r="J16" s="19" t="str">
        <f>IF(SUM(O18:O27)=0,"&lt;-- Saisir la première ligne obligatoirement","")</f>
        <v>&lt;-- Saisir la première ligne obligatoirement</v>
      </c>
    </row>
    <row r="17" spans="1:17" ht="21.95" customHeight="1" x14ac:dyDescent="0.25">
      <c r="B17" s="426" t="s">
        <v>1468</v>
      </c>
      <c r="C17" s="426"/>
      <c r="D17" s="426"/>
      <c r="E17" s="426" t="s">
        <v>1469</v>
      </c>
      <c r="F17" s="426"/>
      <c r="G17" s="426"/>
      <c r="H17" s="426" t="s">
        <v>1470</v>
      </c>
      <c r="I17" s="426"/>
    </row>
    <row r="18" spans="1:17" ht="35.1" customHeight="1" x14ac:dyDescent="0.25">
      <c r="B18" s="420"/>
      <c r="C18" s="420"/>
      <c r="D18" s="420"/>
      <c r="E18" s="420"/>
      <c r="F18" s="420"/>
      <c r="G18" s="420"/>
      <c r="H18" s="421"/>
      <c r="I18" s="421"/>
      <c r="J18" s="109" t="str">
        <f>IF(O18=1,"&lt;-- Complétez la ligne","")</f>
        <v/>
      </c>
      <c r="O18">
        <f>P18+Q18</f>
        <v>0</v>
      </c>
      <c r="P18">
        <f>IF(B18="",0,1)</f>
        <v>0</v>
      </c>
      <c r="Q18">
        <f>IF(E18="",0,1)</f>
        <v>0</v>
      </c>
    </row>
    <row r="19" spans="1:17" ht="35.1" customHeight="1" x14ac:dyDescent="0.25">
      <c r="B19" s="420"/>
      <c r="C19" s="420"/>
      <c r="D19" s="420"/>
      <c r="E19" s="420"/>
      <c r="F19" s="420"/>
      <c r="G19" s="420"/>
      <c r="H19" s="421"/>
      <c r="I19" s="421"/>
      <c r="J19" s="109" t="str">
        <f t="shared" ref="J19:J27" si="0">IF(O19=1,"&lt;-- Complétez la ligne","")</f>
        <v/>
      </c>
      <c r="O19">
        <f t="shared" ref="O19:O27" si="1">P19+Q19</f>
        <v>0</v>
      </c>
      <c r="P19">
        <f t="shared" ref="P19:P27" si="2">IF(B19="",0,1)</f>
        <v>0</v>
      </c>
      <c r="Q19">
        <f t="shared" ref="Q19:Q27" si="3">IF(E19="",0,1)</f>
        <v>0</v>
      </c>
    </row>
    <row r="20" spans="1:17" ht="35.1" customHeight="1" x14ac:dyDescent="0.25">
      <c r="B20" s="420"/>
      <c r="C20" s="420"/>
      <c r="D20" s="420"/>
      <c r="E20" s="420"/>
      <c r="F20" s="420"/>
      <c r="G20" s="420"/>
      <c r="H20" s="421"/>
      <c r="I20" s="421"/>
      <c r="J20" s="109" t="str">
        <f t="shared" si="0"/>
        <v/>
      </c>
      <c r="O20">
        <f t="shared" si="1"/>
        <v>0</v>
      </c>
      <c r="P20">
        <f t="shared" si="2"/>
        <v>0</v>
      </c>
      <c r="Q20">
        <f t="shared" si="3"/>
        <v>0</v>
      </c>
    </row>
    <row r="21" spans="1:17" ht="35.1" customHeight="1" x14ac:dyDescent="0.25">
      <c r="B21" s="420"/>
      <c r="C21" s="420"/>
      <c r="D21" s="420"/>
      <c r="E21" s="420"/>
      <c r="F21" s="420"/>
      <c r="G21" s="420"/>
      <c r="H21" s="421"/>
      <c r="I21" s="421"/>
      <c r="J21" s="109" t="str">
        <f t="shared" si="0"/>
        <v/>
      </c>
      <c r="O21">
        <f t="shared" si="1"/>
        <v>0</v>
      </c>
      <c r="P21">
        <f t="shared" si="2"/>
        <v>0</v>
      </c>
      <c r="Q21">
        <f t="shared" si="3"/>
        <v>0</v>
      </c>
    </row>
    <row r="22" spans="1:17" ht="35.1" customHeight="1" x14ac:dyDescent="0.25">
      <c r="B22" s="420"/>
      <c r="C22" s="420"/>
      <c r="D22" s="420"/>
      <c r="E22" s="420"/>
      <c r="F22" s="420"/>
      <c r="G22" s="420"/>
      <c r="H22" s="421"/>
      <c r="I22" s="421"/>
      <c r="J22" s="109" t="str">
        <f t="shared" si="0"/>
        <v/>
      </c>
      <c r="O22">
        <f t="shared" si="1"/>
        <v>0</v>
      </c>
      <c r="P22">
        <f t="shared" si="2"/>
        <v>0</v>
      </c>
      <c r="Q22">
        <f t="shared" si="3"/>
        <v>0</v>
      </c>
    </row>
    <row r="23" spans="1:17" ht="35.1" customHeight="1" x14ac:dyDescent="0.25">
      <c r="B23" s="420"/>
      <c r="C23" s="420"/>
      <c r="D23" s="420"/>
      <c r="E23" s="420"/>
      <c r="F23" s="420"/>
      <c r="G23" s="420"/>
      <c r="H23" s="421"/>
      <c r="I23" s="421"/>
      <c r="J23" s="109" t="str">
        <f t="shared" si="0"/>
        <v/>
      </c>
      <c r="O23">
        <f t="shared" si="1"/>
        <v>0</v>
      </c>
      <c r="P23">
        <f t="shared" si="2"/>
        <v>0</v>
      </c>
      <c r="Q23">
        <f t="shared" si="3"/>
        <v>0</v>
      </c>
    </row>
    <row r="24" spans="1:17" ht="35.1" customHeight="1" x14ac:dyDescent="0.25">
      <c r="B24" s="420"/>
      <c r="C24" s="420"/>
      <c r="D24" s="420"/>
      <c r="E24" s="420"/>
      <c r="F24" s="420"/>
      <c r="G24" s="420"/>
      <c r="H24" s="421"/>
      <c r="I24" s="421"/>
      <c r="J24" s="109" t="str">
        <f t="shared" si="0"/>
        <v/>
      </c>
      <c r="O24">
        <f t="shared" si="1"/>
        <v>0</v>
      </c>
      <c r="P24">
        <f t="shared" si="2"/>
        <v>0</v>
      </c>
      <c r="Q24">
        <f t="shared" si="3"/>
        <v>0</v>
      </c>
    </row>
    <row r="25" spans="1:17" ht="35.1" customHeight="1" x14ac:dyDescent="0.25">
      <c r="B25" s="420"/>
      <c r="C25" s="420"/>
      <c r="D25" s="420"/>
      <c r="E25" s="420"/>
      <c r="F25" s="420"/>
      <c r="G25" s="420"/>
      <c r="H25" s="421"/>
      <c r="I25" s="421"/>
      <c r="J25" s="109" t="str">
        <f t="shared" si="0"/>
        <v/>
      </c>
      <c r="O25">
        <f t="shared" si="1"/>
        <v>0</v>
      </c>
      <c r="P25">
        <f t="shared" si="2"/>
        <v>0</v>
      </c>
      <c r="Q25">
        <f t="shared" si="3"/>
        <v>0</v>
      </c>
    </row>
    <row r="26" spans="1:17" ht="35.1" customHeight="1" x14ac:dyDescent="0.25">
      <c r="B26" s="420"/>
      <c r="C26" s="420"/>
      <c r="D26" s="420"/>
      <c r="E26" s="420"/>
      <c r="F26" s="420"/>
      <c r="G26" s="420"/>
      <c r="H26" s="421"/>
      <c r="I26" s="421"/>
      <c r="J26" s="109" t="str">
        <f t="shared" si="0"/>
        <v/>
      </c>
      <c r="O26">
        <f t="shared" si="1"/>
        <v>0</v>
      </c>
      <c r="P26">
        <f t="shared" si="2"/>
        <v>0</v>
      </c>
      <c r="Q26">
        <f t="shared" si="3"/>
        <v>0</v>
      </c>
    </row>
    <row r="27" spans="1:17" ht="35.1" customHeight="1" x14ac:dyDescent="0.25">
      <c r="B27" s="420"/>
      <c r="C27" s="420"/>
      <c r="D27" s="420"/>
      <c r="E27" s="420"/>
      <c r="F27" s="420"/>
      <c r="G27" s="420"/>
      <c r="H27" s="421"/>
      <c r="I27" s="421"/>
      <c r="J27" s="109" t="str">
        <f t="shared" si="0"/>
        <v/>
      </c>
      <c r="O27">
        <f t="shared" si="1"/>
        <v>0</v>
      </c>
      <c r="P27">
        <f t="shared" si="2"/>
        <v>0</v>
      </c>
      <c r="Q27">
        <f t="shared" si="3"/>
        <v>0</v>
      </c>
    </row>
    <row r="28" spans="1:17" ht="21.95" customHeight="1" x14ac:dyDescent="0.25">
      <c r="A28" s="85"/>
      <c r="B28" s="419" t="s">
        <v>1508</v>
      </c>
      <c r="C28" s="402"/>
      <c r="D28" s="402"/>
      <c r="E28" s="402"/>
      <c r="F28" s="402"/>
      <c r="G28" s="402"/>
      <c r="H28" s="403"/>
      <c r="I28" s="110"/>
      <c r="J28" s="19" t="str">
        <f>IF(I28="","&lt;-- Saisie obligatoire","")</f>
        <v>&lt;-- Saisie obligatoire</v>
      </c>
    </row>
    <row r="29" spans="1:17" ht="157.5" customHeight="1" x14ac:dyDescent="0.25">
      <c r="B29" s="411"/>
      <c r="C29" s="412"/>
      <c r="D29" s="412"/>
      <c r="E29" s="412"/>
      <c r="F29" s="412"/>
      <c r="G29" s="412"/>
      <c r="H29" s="412"/>
      <c r="I29" s="413"/>
      <c r="J29" s="19" t="str">
        <f>IF(B29="","&lt;-- Expliquez","")</f>
        <v>&lt;-- Expliquez</v>
      </c>
    </row>
    <row r="30" spans="1:17" ht="21.95" customHeight="1" x14ac:dyDescent="0.25">
      <c r="A30" s="36"/>
      <c r="B30" s="422" t="s">
        <v>1515</v>
      </c>
      <c r="C30" s="423"/>
      <c r="D30" s="423"/>
      <c r="E30" s="423"/>
      <c r="F30" s="423"/>
      <c r="G30" s="423"/>
      <c r="H30" s="423"/>
      <c r="I30" s="424"/>
    </row>
    <row r="31" spans="1:17" ht="223.5" customHeight="1" x14ac:dyDescent="0.25">
      <c r="B31" s="197"/>
      <c r="C31" s="198"/>
      <c r="D31" s="198"/>
      <c r="E31" s="198"/>
      <c r="F31" s="198"/>
      <c r="G31" s="198"/>
      <c r="H31" s="198"/>
      <c r="I31" s="199"/>
      <c r="J31" s="19" t="str">
        <f>IF(AND(B31="",I28="Oui"),"&lt;--Décrivez","")</f>
        <v/>
      </c>
    </row>
    <row r="32" spans="1:17" ht="6.95" customHeight="1" x14ac:dyDescent="0.25"/>
    <row r="33" spans="1:16" ht="24" customHeight="1" x14ac:dyDescent="0.25">
      <c r="B33" s="425" t="s">
        <v>1471</v>
      </c>
      <c r="C33" s="402"/>
      <c r="D33" s="402"/>
      <c r="E33" s="402"/>
      <c r="F33" s="402"/>
      <c r="G33" s="402"/>
      <c r="H33" s="402"/>
      <c r="I33" s="403"/>
    </row>
    <row r="34" spans="1:16" ht="6.95" customHeight="1" x14ac:dyDescent="0.25">
      <c r="B34" s="98"/>
      <c r="C34" s="99"/>
      <c r="D34" s="99"/>
      <c r="E34" s="99"/>
      <c r="F34" s="99"/>
      <c r="G34" s="99"/>
      <c r="H34" s="99"/>
      <c r="I34" s="99"/>
    </row>
    <row r="35" spans="1:16" ht="21.95" customHeight="1" x14ac:dyDescent="0.25">
      <c r="A35" s="36"/>
      <c r="B35" s="419" t="s">
        <v>1683</v>
      </c>
      <c r="C35" s="402"/>
      <c r="D35" s="402"/>
      <c r="E35" s="402"/>
      <c r="F35" s="402"/>
      <c r="G35" s="402"/>
      <c r="H35" s="407"/>
      <c r="I35" s="408"/>
      <c r="J35" s="19" t="str">
        <f>IF(H35="","&lt;-- Saisie obligatoire","")</f>
        <v>&lt;-- Saisie obligatoire</v>
      </c>
    </row>
    <row r="36" spans="1:16" ht="21.95" customHeight="1" x14ac:dyDescent="0.25">
      <c r="A36" s="36"/>
      <c r="B36" s="194" t="s">
        <v>1472</v>
      </c>
      <c r="C36" s="195"/>
      <c r="D36" s="195"/>
      <c r="E36" s="195"/>
      <c r="F36" s="195"/>
      <c r="G36" s="195"/>
      <c r="H36" s="195"/>
      <c r="I36" s="196"/>
    </row>
    <row r="37" spans="1:16" ht="214.5" customHeight="1" x14ac:dyDescent="0.25">
      <c r="A37" s="36"/>
      <c r="B37" s="411"/>
      <c r="C37" s="412"/>
      <c r="D37" s="412"/>
      <c r="E37" s="412"/>
      <c r="F37" s="412"/>
      <c r="G37" s="412"/>
      <c r="H37" s="412"/>
      <c r="I37" s="413"/>
      <c r="J37" s="19" t="str">
        <f>IF(B37="","&lt;-- Saisie obligatoire","")</f>
        <v>&lt;-- Saisie obligatoire</v>
      </c>
    </row>
    <row r="38" spans="1:16" ht="6.95" customHeight="1" x14ac:dyDescent="0.25"/>
    <row r="39" spans="1:16" ht="18" customHeight="1" thickBot="1" x14ac:dyDescent="0.3">
      <c r="B39" s="437" t="s">
        <v>1505</v>
      </c>
      <c r="C39" s="438"/>
      <c r="D39" s="438"/>
      <c r="E39" s="438"/>
      <c r="F39" s="438"/>
      <c r="G39" s="438"/>
      <c r="H39" s="438"/>
      <c r="I39" s="439"/>
      <c r="J39" s="119" t="str">
        <f>IF(M41=0,"&lt;-- Saisie obligatoire d'un ou plusieurs risques",IF(OR(P42=0,P45=0,P48=0,P51=0),"&lt;-- Essayez de compléter au moins un des éléments de risque",""))</f>
        <v>&lt;-- Saisie obligatoire d'un ou plusieurs risques</v>
      </c>
    </row>
    <row r="40" spans="1:16" ht="6.95" customHeight="1" thickTop="1" x14ac:dyDescent="0.25"/>
    <row r="41" spans="1:16" ht="28.35" customHeight="1" x14ac:dyDescent="0.25">
      <c r="B41" s="440" t="s">
        <v>1320</v>
      </c>
      <c r="C41" s="440"/>
      <c r="D41" s="440"/>
      <c r="E41" s="440"/>
      <c r="F41" s="440" t="s">
        <v>1473</v>
      </c>
      <c r="G41" s="440"/>
      <c r="H41" s="440"/>
      <c r="I41" s="440"/>
      <c r="J41" s="19"/>
      <c r="M41">
        <f>SUM(M42:N56)</f>
        <v>0</v>
      </c>
    </row>
    <row r="42" spans="1:16" ht="45" customHeight="1" x14ac:dyDescent="0.25">
      <c r="B42" s="414" t="s">
        <v>1321</v>
      </c>
      <c r="C42" s="417"/>
      <c r="D42" s="417"/>
      <c r="E42" s="417"/>
      <c r="F42" s="417"/>
      <c r="G42" s="417"/>
      <c r="H42" s="417"/>
      <c r="I42" s="417"/>
      <c r="J42" s="120" t="str">
        <f>IF(O42=1,"&lt;-- Complétez la ligne","")</f>
        <v/>
      </c>
      <c r="M42">
        <f>IF(C42&lt;&gt;"",1,0)</f>
        <v>0</v>
      </c>
      <c r="N42">
        <f>IF(F42&lt;&gt;"",1,0)</f>
        <v>0</v>
      </c>
      <c r="O42">
        <f>M42+N42</f>
        <v>0</v>
      </c>
      <c r="P42">
        <f>SUM(M42:N44)</f>
        <v>0</v>
      </c>
    </row>
    <row r="43" spans="1:16" ht="45" customHeight="1" x14ac:dyDescent="0.25">
      <c r="B43" s="415"/>
      <c r="C43" s="418"/>
      <c r="D43" s="418"/>
      <c r="E43" s="418"/>
      <c r="F43" s="400"/>
      <c r="G43" s="400"/>
      <c r="H43" s="400"/>
      <c r="I43" s="400"/>
      <c r="J43" s="120" t="str">
        <f t="shared" ref="J43:J56" si="4">IF(O43=1,"&lt;-- Complétez la ligne","")</f>
        <v/>
      </c>
      <c r="M43">
        <f t="shared" ref="M43:M56" si="5">IF(C43&lt;&gt;"",1,0)</f>
        <v>0</v>
      </c>
      <c r="N43">
        <f t="shared" ref="N43:N56" si="6">IF(F43&lt;&gt;"",1,0)</f>
        <v>0</v>
      </c>
      <c r="O43">
        <f t="shared" ref="O43:O56" si="7">M43+N43</f>
        <v>0</v>
      </c>
    </row>
    <row r="44" spans="1:16" ht="45" customHeight="1" x14ac:dyDescent="0.25">
      <c r="B44" s="416"/>
      <c r="C44" s="418"/>
      <c r="D44" s="418"/>
      <c r="E44" s="418"/>
      <c r="F44" s="400"/>
      <c r="G44" s="400"/>
      <c r="H44" s="400"/>
      <c r="I44" s="400"/>
      <c r="J44" s="120" t="str">
        <f t="shared" si="4"/>
        <v/>
      </c>
      <c r="M44">
        <f t="shared" si="5"/>
        <v>0</v>
      </c>
      <c r="N44">
        <f t="shared" si="6"/>
        <v>0</v>
      </c>
      <c r="O44">
        <f t="shared" si="7"/>
        <v>0</v>
      </c>
    </row>
    <row r="45" spans="1:16" ht="45" customHeight="1" x14ac:dyDescent="0.25">
      <c r="B45" s="441" t="s">
        <v>1488</v>
      </c>
      <c r="C45" s="417"/>
      <c r="D45" s="417"/>
      <c r="E45" s="417"/>
      <c r="F45" s="417"/>
      <c r="G45" s="417"/>
      <c r="H45" s="417"/>
      <c r="I45" s="417"/>
      <c r="J45" s="120" t="str">
        <f t="shared" si="4"/>
        <v/>
      </c>
      <c r="M45">
        <f t="shared" si="5"/>
        <v>0</v>
      </c>
      <c r="N45">
        <f t="shared" si="6"/>
        <v>0</v>
      </c>
      <c r="O45">
        <f t="shared" si="7"/>
        <v>0</v>
      </c>
      <c r="P45">
        <f>SUM(M45:N47)</f>
        <v>0</v>
      </c>
    </row>
    <row r="46" spans="1:16" ht="45" customHeight="1" x14ac:dyDescent="0.25">
      <c r="B46" s="441"/>
      <c r="C46" s="418"/>
      <c r="D46" s="418"/>
      <c r="E46" s="418"/>
      <c r="F46" s="400"/>
      <c r="G46" s="400"/>
      <c r="H46" s="400"/>
      <c r="I46" s="400"/>
      <c r="J46" s="120" t="str">
        <f t="shared" si="4"/>
        <v/>
      </c>
      <c r="M46">
        <f t="shared" si="5"/>
        <v>0</v>
      </c>
      <c r="N46">
        <f t="shared" si="6"/>
        <v>0</v>
      </c>
      <c r="O46">
        <f t="shared" si="7"/>
        <v>0</v>
      </c>
    </row>
    <row r="47" spans="1:16" ht="45" customHeight="1" x14ac:dyDescent="0.25">
      <c r="B47" s="441"/>
      <c r="C47" s="418"/>
      <c r="D47" s="418"/>
      <c r="E47" s="418"/>
      <c r="F47" s="400"/>
      <c r="G47" s="400"/>
      <c r="H47" s="400"/>
      <c r="I47" s="400"/>
      <c r="J47" s="120" t="str">
        <f t="shared" si="4"/>
        <v/>
      </c>
      <c r="M47">
        <f t="shared" si="5"/>
        <v>0</v>
      </c>
      <c r="N47">
        <f t="shared" si="6"/>
        <v>0</v>
      </c>
      <c r="O47">
        <f t="shared" si="7"/>
        <v>0</v>
      </c>
    </row>
    <row r="48" spans="1:16" ht="45" customHeight="1" x14ac:dyDescent="0.25">
      <c r="B48" s="441" t="s">
        <v>1489</v>
      </c>
      <c r="C48" s="417"/>
      <c r="D48" s="417"/>
      <c r="E48" s="417"/>
      <c r="F48" s="417"/>
      <c r="G48" s="417"/>
      <c r="H48" s="417"/>
      <c r="I48" s="417"/>
      <c r="J48" s="120" t="str">
        <f t="shared" si="4"/>
        <v/>
      </c>
      <c r="M48">
        <f t="shared" si="5"/>
        <v>0</v>
      </c>
      <c r="N48">
        <f t="shared" si="6"/>
        <v>0</v>
      </c>
      <c r="O48">
        <f t="shared" si="7"/>
        <v>0</v>
      </c>
      <c r="P48">
        <f>SUM(M48:N50)</f>
        <v>0</v>
      </c>
    </row>
    <row r="49" spans="2:16" ht="45" customHeight="1" x14ac:dyDescent="0.25">
      <c r="B49" s="441"/>
      <c r="C49" s="418"/>
      <c r="D49" s="418"/>
      <c r="E49" s="418"/>
      <c r="F49" s="400"/>
      <c r="G49" s="400"/>
      <c r="H49" s="400"/>
      <c r="I49" s="400"/>
      <c r="J49" s="120" t="str">
        <f t="shared" si="4"/>
        <v/>
      </c>
      <c r="M49">
        <f t="shared" si="5"/>
        <v>0</v>
      </c>
      <c r="N49">
        <f t="shared" si="6"/>
        <v>0</v>
      </c>
      <c r="O49">
        <f t="shared" si="7"/>
        <v>0</v>
      </c>
    </row>
    <row r="50" spans="2:16" ht="45" customHeight="1" x14ac:dyDescent="0.25">
      <c r="B50" s="441"/>
      <c r="C50" s="418"/>
      <c r="D50" s="418"/>
      <c r="E50" s="418"/>
      <c r="F50" s="400"/>
      <c r="G50" s="400"/>
      <c r="H50" s="400"/>
      <c r="I50" s="400"/>
      <c r="J50" s="120" t="str">
        <f t="shared" si="4"/>
        <v/>
      </c>
      <c r="M50">
        <f t="shared" si="5"/>
        <v>0</v>
      </c>
      <c r="N50">
        <f t="shared" si="6"/>
        <v>0</v>
      </c>
      <c r="O50">
        <f t="shared" si="7"/>
        <v>0</v>
      </c>
    </row>
    <row r="51" spans="2:16" ht="45" customHeight="1" x14ac:dyDescent="0.25">
      <c r="B51" s="441" t="s">
        <v>1490</v>
      </c>
      <c r="C51" s="417"/>
      <c r="D51" s="417"/>
      <c r="E51" s="417"/>
      <c r="F51" s="417"/>
      <c r="G51" s="417"/>
      <c r="H51" s="417"/>
      <c r="I51" s="417"/>
      <c r="J51" s="120" t="str">
        <f t="shared" si="4"/>
        <v/>
      </c>
      <c r="M51">
        <f t="shared" si="5"/>
        <v>0</v>
      </c>
      <c r="N51">
        <f t="shared" si="6"/>
        <v>0</v>
      </c>
      <c r="O51">
        <f t="shared" si="7"/>
        <v>0</v>
      </c>
      <c r="P51">
        <f>SUM(M51:N53)</f>
        <v>0</v>
      </c>
    </row>
    <row r="52" spans="2:16" ht="45" customHeight="1" x14ac:dyDescent="0.25">
      <c r="B52" s="441"/>
      <c r="C52" s="418"/>
      <c r="D52" s="418"/>
      <c r="E52" s="418"/>
      <c r="F52" s="400"/>
      <c r="G52" s="400"/>
      <c r="H52" s="400"/>
      <c r="I52" s="400"/>
      <c r="J52" s="120" t="str">
        <f t="shared" si="4"/>
        <v/>
      </c>
      <c r="M52">
        <f t="shared" si="5"/>
        <v>0</v>
      </c>
      <c r="N52">
        <f t="shared" si="6"/>
        <v>0</v>
      </c>
      <c r="O52">
        <f t="shared" si="7"/>
        <v>0</v>
      </c>
    </row>
    <row r="53" spans="2:16" ht="45" customHeight="1" x14ac:dyDescent="0.25">
      <c r="B53" s="441"/>
      <c r="C53" s="418"/>
      <c r="D53" s="418"/>
      <c r="E53" s="418"/>
      <c r="F53" s="400"/>
      <c r="G53" s="400"/>
      <c r="H53" s="400"/>
      <c r="I53" s="400"/>
      <c r="J53" s="120" t="str">
        <f t="shared" si="4"/>
        <v/>
      </c>
      <c r="M53">
        <f t="shared" si="5"/>
        <v>0</v>
      </c>
      <c r="N53">
        <f t="shared" si="6"/>
        <v>0</v>
      </c>
      <c r="O53">
        <f t="shared" si="7"/>
        <v>0</v>
      </c>
    </row>
    <row r="54" spans="2:16" ht="45" customHeight="1" x14ac:dyDescent="0.25">
      <c r="B54" s="441" t="s">
        <v>1467</v>
      </c>
      <c r="C54" s="418"/>
      <c r="D54" s="418"/>
      <c r="E54" s="418"/>
      <c r="F54" s="400"/>
      <c r="G54" s="400"/>
      <c r="H54" s="400"/>
      <c r="I54" s="400"/>
      <c r="J54" s="120" t="str">
        <f t="shared" si="4"/>
        <v/>
      </c>
      <c r="M54">
        <f t="shared" si="5"/>
        <v>0</v>
      </c>
      <c r="N54">
        <f t="shared" si="6"/>
        <v>0</v>
      </c>
      <c r="O54">
        <f t="shared" si="7"/>
        <v>0</v>
      </c>
      <c r="P54">
        <f>SUM(M54:N56)</f>
        <v>0</v>
      </c>
    </row>
    <row r="55" spans="2:16" ht="45" customHeight="1" x14ac:dyDescent="0.25">
      <c r="B55" s="441"/>
      <c r="C55" s="418"/>
      <c r="D55" s="418"/>
      <c r="E55" s="418"/>
      <c r="F55" s="400"/>
      <c r="G55" s="400"/>
      <c r="H55" s="400"/>
      <c r="I55" s="400"/>
      <c r="J55" s="120" t="str">
        <f t="shared" si="4"/>
        <v/>
      </c>
      <c r="M55">
        <f t="shared" si="5"/>
        <v>0</v>
      </c>
      <c r="N55">
        <f t="shared" si="6"/>
        <v>0</v>
      </c>
      <c r="O55">
        <f t="shared" si="7"/>
        <v>0</v>
      </c>
    </row>
    <row r="56" spans="2:16" ht="45" customHeight="1" x14ac:dyDescent="0.25">
      <c r="B56" s="441"/>
      <c r="C56" s="418"/>
      <c r="D56" s="418"/>
      <c r="E56" s="418"/>
      <c r="F56" s="400"/>
      <c r="G56" s="400"/>
      <c r="H56" s="400"/>
      <c r="I56" s="400"/>
      <c r="J56" s="120" t="str">
        <f t="shared" si="4"/>
        <v/>
      </c>
      <c r="M56">
        <f t="shared" si="5"/>
        <v>0</v>
      </c>
      <c r="N56">
        <f t="shared" si="6"/>
        <v>0</v>
      </c>
      <c r="O56">
        <f t="shared" si="7"/>
        <v>0</v>
      </c>
    </row>
  </sheetData>
  <sheetProtection algorithmName="SHA-512" hashValue="qvvM06xa9unvx4ln1g/6Qsp8ybSxVCbRlg4wbMewkUP9cXqaD8lG62m4tHDsMYo2f3lLLffzWEM9dzxOnyJRNg==" saltValue="8dPnhCuFPHoENA1iG/SyJQ==" spinCount="100000" sheet="1" objects="1" scenarios="1"/>
  <mergeCells count="95">
    <mergeCell ref="B54:B56"/>
    <mergeCell ref="C54:E54"/>
    <mergeCell ref="F54:I54"/>
    <mergeCell ref="C55:E55"/>
    <mergeCell ref="F55:I55"/>
    <mergeCell ref="C56:E56"/>
    <mergeCell ref="F56:I56"/>
    <mergeCell ref="B51:B53"/>
    <mergeCell ref="C51:E51"/>
    <mergeCell ref="F51:I51"/>
    <mergeCell ref="C52:E52"/>
    <mergeCell ref="F52:I52"/>
    <mergeCell ref="C53:E53"/>
    <mergeCell ref="F53:I53"/>
    <mergeCell ref="B39:I39"/>
    <mergeCell ref="B41:E41"/>
    <mergeCell ref="F41:I41"/>
    <mergeCell ref="B48:B50"/>
    <mergeCell ref="C48:E48"/>
    <mergeCell ref="F48:I48"/>
    <mergeCell ref="C49:E49"/>
    <mergeCell ref="F49:I49"/>
    <mergeCell ref="C50:E50"/>
    <mergeCell ref="F50:I50"/>
    <mergeCell ref="B45:B47"/>
    <mergeCell ref="C45:E45"/>
    <mergeCell ref="F45:I45"/>
    <mergeCell ref="C46:E46"/>
    <mergeCell ref="F46:I46"/>
    <mergeCell ref="C47:E47"/>
    <mergeCell ref="B1:I1"/>
    <mergeCell ref="B3:I3"/>
    <mergeCell ref="B5:I5"/>
    <mergeCell ref="B6:D6"/>
    <mergeCell ref="B7:D7"/>
    <mergeCell ref="B17:D17"/>
    <mergeCell ref="E17:G17"/>
    <mergeCell ref="H17:I17"/>
    <mergeCell ref="B10:C10"/>
    <mergeCell ref="D10:I10"/>
    <mergeCell ref="B11:H11"/>
    <mergeCell ref="B12:I12"/>
    <mergeCell ref="B13:I13"/>
    <mergeCell ref="B14:I14"/>
    <mergeCell ref="B16:I16"/>
    <mergeCell ref="B18:D18"/>
    <mergeCell ref="E18:G18"/>
    <mergeCell ref="H18:I18"/>
    <mergeCell ref="B19:D19"/>
    <mergeCell ref="E19:G19"/>
    <mergeCell ref="H19:I19"/>
    <mergeCell ref="B20:D20"/>
    <mergeCell ref="E20:G20"/>
    <mergeCell ref="H20:I20"/>
    <mergeCell ref="B21:D21"/>
    <mergeCell ref="E21:G21"/>
    <mergeCell ref="H21:I21"/>
    <mergeCell ref="B22:D22"/>
    <mergeCell ref="E22:G22"/>
    <mergeCell ref="H22:I22"/>
    <mergeCell ref="B23:D23"/>
    <mergeCell ref="E23:G23"/>
    <mergeCell ref="H23:I23"/>
    <mergeCell ref="B24:D24"/>
    <mergeCell ref="E24:G24"/>
    <mergeCell ref="H24:I24"/>
    <mergeCell ref="B25:D25"/>
    <mergeCell ref="E25:G25"/>
    <mergeCell ref="H25:I25"/>
    <mergeCell ref="B28:H28"/>
    <mergeCell ref="B29:I29"/>
    <mergeCell ref="B30:I30"/>
    <mergeCell ref="B31:I31"/>
    <mergeCell ref="B33:I33"/>
    <mergeCell ref="E26:G26"/>
    <mergeCell ref="H26:I26"/>
    <mergeCell ref="B27:D27"/>
    <mergeCell ref="E27:G27"/>
    <mergeCell ref="H27:I27"/>
    <mergeCell ref="F47:I47"/>
    <mergeCell ref="B8:D8"/>
    <mergeCell ref="E8:I8"/>
    <mergeCell ref="H35:I35"/>
    <mergeCell ref="B9:H9"/>
    <mergeCell ref="B36:I36"/>
    <mergeCell ref="B37:I37"/>
    <mergeCell ref="B42:B44"/>
    <mergeCell ref="C42:E42"/>
    <mergeCell ref="F42:I42"/>
    <mergeCell ref="C43:E43"/>
    <mergeCell ref="F43:I43"/>
    <mergeCell ref="C44:E44"/>
    <mergeCell ref="F44:I44"/>
    <mergeCell ref="B35:G35"/>
    <mergeCell ref="B26:D26"/>
  </mergeCells>
  <conditionalFormatting sqref="B12">
    <cfRule type="expression" dxfId="56" priority="13">
      <formula>B12=""</formula>
    </cfRule>
  </conditionalFormatting>
  <conditionalFormatting sqref="B29">
    <cfRule type="expression" dxfId="55" priority="10">
      <formula>B29=""</formula>
    </cfRule>
  </conditionalFormatting>
  <conditionalFormatting sqref="B37">
    <cfRule type="expression" dxfId="54" priority="7">
      <formula>B37=""</formula>
    </cfRule>
  </conditionalFormatting>
  <conditionalFormatting sqref="B18:D27">
    <cfRule type="expression" dxfId="53" priority="5">
      <formula>AND(B18="",E18&lt;&gt;"")</formula>
    </cfRule>
  </conditionalFormatting>
  <conditionalFormatting sqref="B18:E27">
    <cfRule type="expression" dxfId="52" priority="24">
      <formula>SUM($O$18:$O$27)=0</formula>
    </cfRule>
  </conditionalFormatting>
  <conditionalFormatting sqref="B14:I14">
    <cfRule type="expression" dxfId="51" priority="29">
      <formula>AND(B14="",I11="Oui")</formula>
    </cfRule>
  </conditionalFormatting>
  <conditionalFormatting sqref="B31:I31">
    <cfRule type="expression" dxfId="50" priority="9">
      <formula>AND(B31="",I28="Oui")</formula>
    </cfRule>
  </conditionalFormatting>
  <conditionalFormatting sqref="C42:I42 C45:I45 C48:I48 C51:I51">
    <cfRule type="expression" dxfId="49" priority="1">
      <formula>$O42=1</formula>
    </cfRule>
    <cfRule type="expression" dxfId="48" priority="2">
      <formula>$M$41=0</formula>
    </cfRule>
  </conditionalFormatting>
  <conditionalFormatting sqref="D10:I10">
    <cfRule type="expression" dxfId="47" priority="12">
      <formula>AND(D10="",I9="Oui")</formula>
    </cfRule>
  </conditionalFormatting>
  <conditionalFormatting sqref="E8">
    <cfRule type="expression" dxfId="46" priority="87">
      <formula>AND(H7&gt;0,E8="")</formula>
    </cfRule>
  </conditionalFormatting>
  <conditionalFormatting sqref="E18:G27">
    <cfRule type="expression" dxfId="45" priority="6">
      <formula>AND(B18&lt;&gt;"",E18="")</formula>
    </cfRule>
  </conditionalFormatting>
  <conditionalFormatting sqref="E7:H7">
    <cfRule type="expression" dxfId="44" priority="17">
      <formula>AND(E7="",$I$7&lt;&gt;100)</formula>
    </cfRule>
  </conditionalFormatting>
  <conditionalFormatting sqref="H35:I35">
    <cfRule type="expression" dxfId="43" priority="8">
      <formula>H35=""</formula>
    </cfRule>
  </conditionalFormatting>
  <conditionalFormatting sqref="I9">
    <cfRule type="expression" dxfId="42" priority="15">
      <formula>I9=""</formula>
    </cfRule>
  </conditionalFormatting>
  <conditionalFormatting sqref="I11">
    <cfRule type="expression" dxfId="41" priority="14">
      <formula>I11=""</formula>
    </cfRule>
  </conditionalFormatting>
  <conditionalFormatting sqref="I28">
    <cfRule type="expression" dxfId="40" priority="11">
      <formula>I28=""</formula>
    </cfRule>
  </conditionalFormatting>
  <dataValidations disablePrompts="1" count="3">
    <dataValidation type="whole" allowBlank="1" showInputMessage="1" showErrorMessage="1" error="Saisissez une valeur numérique et entière entre 0 et 100." sqref="E7:H7" xr:uid="{781F92E9-CE03-4A4C-A81F-E8A67B372621}">
      <formula1>0</formula1>
      <formula2>100</formula2>
    </dataValidation>
    <dataValidation type="decimal" operator="greaterThan" allowBlank="1" showErrorMessage="1" error="Saisissez une valeur numérique supérieure à 0." sqref="H35:I35" xr:uid="{83132232-6465-4E9F-9C29-F3B146E66182}">
      <formula1>0</formula1>
    </dataValidation>
    <dataValidation allowBlank="1" showInputMessage="1" sqref="E8:I8" xr:uid="{6EDF014D-DCA3-46BF-A504-0B4A40783BF4}"/>
  </dataValidations>
  <pageMargins left="0.39370078740157483" right="0.51181102362204722" top="0.39370078740157483" bottom="0.82677165354330717" header="0.31496062992125984" footer="0.31496062992125984"/>
  <pageSetup scale="76"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Usine et risques
Page &amp;P de &amp;N</oddFooter>
  </headerFooter>
  <rowBreaks count="2" manualBreakCount="2">
    <brk id="27" max="16383" man="1"/>
    <brk id="37" max="16383" man="1"/>
  </rowBreaks>
  <colBreaks count="1" manualBreakCount="1">
    <brk id="1" max="1048575" man="1"/>
  </col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0BC4F48-2B5A-4A01-B90E-D22EC1A3BC25}">
          <x14:formula1>
            <xm:f>Liste!$AM$2:$AM$3</xm:f>
          </x14:formula1>
          <xm:sqref>I11 I28 I9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C75D-B7C9-4F7D-90BF-5AEDF5B1ABD5}">
  <sheetPr codeName="Feuil4">
    <pageSetUpPr fitToPage="1"/>
  </sheetPr>
  <dimension ref="B1:M54"/>
  <sheetViews>
    <sheetView showGridLines="0" showRowColHeaders="0" zoomScaleNormal="100" workbookViewId="0">
      <selection activeCell="C11" sqref="C11:I11"/>
    </sheetView>
  </sheetViews>
  <sheetFormatPr baseColWidth="10" defaultRowHeight="15" x14ac:dyDescent="0.25"/>
  <cols>
    <col min="1" max="1" width="3.140625" customWidth="1"/>
    <col min="2" max="2" width="10.5703125" customWidth="1"/>
    <col min="3" max="9" width="15.7109375" customWidth="1"/>
    <col min="10" max="10" width="41.5703125" bestFit="1" customWidth="1"/>
    <col min="13" max="13" width="11.42578125" hidden="1" customWidth="1"/>
    <col min="14" max="17" width="11.42578125" customWidth="1"/>
  </cols>
  <sheetData>
    <row r="1" spans="2:13" ht="24" customHeight="1" x14ac:dyDescent="0.25">
      <c r="B1" s="215" t="s">
        <v>1501</v>
      </c>
      <c r="C1" s="216"/>
      <c r="D1" s="216"/>
      <c r="E1" s="216"/>
      <c r="F1" s="216"/>
      <c r="G1" s="216"/>
      <c r="H1" s="216"/>
      <c r="I1" s="217"/>
    </row>
    <row r="2" spans="2:13" ht="6.95" customHeight="1" x14ac:dyDescent="0.25">
      <c r="B2" s="14"/>
      <c r="C2" s="14"/>
      <c r="D2" s="14"/>
      <c r="E2" s="14"/>
      <c r="F2" s="14"/>
      <c r="G2" s="14"/>
      <c r="H2" s="14"/>
      <c r="I2" s="14"/>
    </row>
    <row r="3" spans="2:13" ht="21.95" customHeight="1" x14ac:dyDescent="0.25">
      <c r="B3" s="194" t="s">
        <v>1475</v>
      </c>
      <c r="C3" s="195"/>
      <c r="D3" s="195"/>
      <c r="E3" s="195"/>
      <c r="F3" s="195"/>
      <c r="G3" s="195"/>
      <c r="H3" s="195"/>
      <c r="I3" s="196"/>
    </row>
    <row r="4" spans="2:13" ht="231.6" customHeight="1" x14ac:dyDescent="0.25">
      <c r="B4" s="197"/>
      <c r="C4" s="198"/>
      <c r="D4" s="198"/>
      <c r="E4" s="198"/>
      <c r="F4" s="198"/>
      <c r="G4" s="198"/>
      <c r="H4" s="198"/>
      <c r="I4" s="199"/>
      <c r="J4" s="19" t="str">
        <f>IF(B4="","&lt;-- Saisie obligatoire","")</f>
        <v>&lt;-- Saisie obligatoire</v>
      </c>
    </row>
    <row r="5" spans="2:13" ht="21.95" customHeight="1" x14ac:dyDescent="0.25">
      <c r="B5" s="194" t="s">
        <v>1498</v>
      </c>
      <c r="C5" s="195"/>
      <c r="D5" s="195"/>
      <c r="E5" s="195"/>
      <c r="F5" s="195"/>
      <c r="G5" s="195"/>
      <c r="H5" s="195"/>
      <c r="I5" s="196"/>
    </row>
    <row r="6" spans="2:13" ht="231.6" customHeight="1" x14ac:dyDescent="0.25">
      <c r="B6" s="197"/>
      <c r="C6" s="198"/>
      <c r="D6" s="198"/>
      <c r="E6" s="198"/>
      <c r="F6" s="198"/>
      <c r="G6" s="198"/>
      <c r="H6" s="198"/>
      <c r="I6" s="199"/>
      <c r="J6" s="19"/>
    </row>
    <row r="7" spans="2:13" ht="21.95" customHeight="1" x14ac:dyDescent="0.25">
      <c r="B7" s="480" t="s">
        <v>1491</v>
      </c>
      <c r="C7" s="480"/>
      <c r="D7" s="480"/>
      <c r="E7" s="480"/>
      <c r="F7" s="480"/>
      <c r="G7" s="480"/>
      <c r="H7" s="480"/>
      <c r="I7" s="480"/>
      <c r="J7" s="3" t="str">
        <f>IF(SUM(M8:M17)&lt;&gt;10,"&lt;-- Complétez toute la section","")</f>
        <v>&lt;-- Complétez toute la section</v>
      </c>
    </row>
    <row r="8" spans="2:13" ht="30" customHeight="1" x14ac:dyDescent="0.25">
      <c r="B8" s="82"/>
      <c r="C8" s="443" t="s">
        <v>1492</v>
      </c>
      <c r="D8" s="428"/>
      <c r="E8" s="428"/>
      <c r="F8" s="428"/>
      <c r="G8" s="428"/>
      <c r="H8" s="428"/>
      <c r="I8" s="429"/>
      <c r="M8">
        <f t="shared" ref="M8:M17" si="0">IF(B8="",0,1)</f>
        <v>0</v>
      </c>
    </row>
    <row r="9" spans="2:13" ht="30" customHeight="1" x14ac:dyDescent="0.25">
      <c r="B9" s="82"/>
      <c r="C9" s="443" t="s">
        <v>1493</v>
      </c>
      <c r="D9" s="428"/>
      <c r="E9" s="428"/>
      <c r="F9" s="428"/>
      <c r="G9" s="428"/>
      <c r="H9" s="428"/>
      <c r="I9" s="429"/>
      <c r="M9">
        <f t="shared" si="0"/>
        <v>0</v>
      </c>
    </row>
    <row r="10" spans="2:13" ht="30" customHeight="1" x14ac:dyDescent="0.25">
      <c r="B10" s="82"/>
      <c r="C10" s="443" t="s">
        <v>1494</v>
      </c>
      <c r="D10" s="428"/>
      <c r="E10" s="428"/>
      <c r="F10" s="428"/>
      <c r="G10" s="428"/>
      <c r="H10" s="428"/>
      <c r="I10" s="429"/>
      <c r="M10">
        <f t="shared" si="0"/>
        <v>0</v>
      </c>
    </row>
    <row r="11" spans="2:13" ht="30" customHeight="1" x14ac:dyDescent="0.25">
      <c r="B11" s="82"/>
      <c r="C11" s="443" t="s">
        <v>1684</v>
      </c>
      <c r="D11" s="428"/>
      <c r="E11" s="428"/>
      <c r="F11" s="428"/>
      <c r="G11" s="428"/>
      <c r="H11" s="428"/>
      <c r="I11" s="429"/>
      <c r="M11">
        <f t="shared" si="0"/>
        <v>0</v>
      </c>
    </row>
    <row r="12" spans="2:13" ht="30" customHeight="1" x14ac:dyDescent="0.25">
      <c r="B12" s="82"/>
      <c r="C12" s="443" t="s">
        <v>1495</v>
      </c>
      <c r="D12" s="428"/>
      <c r="E12" s="428"/>
      <c r="F12" s="428"/>
      <c r="G12" s="428"/>
      <c r="H12" s="428"/>
      <c r="I12" s="429"/>
      <c r="M12">
        <f t="shared" si="0"/>
        <v>0</v>
      </c>
    </row>
    <row r="13" spans="2:13" ht="30" customHeight="1" x14ac:dyDescent="0.25">
      <c r="B13" s="82"/>
      <c r="C13" s="443" t="s">
        <v>1685</v>
      </c>
      <c r="D13" s="428"/>
      <c r="E13" s="428"/>
      <c r="F13" s="428"/>
      <c r="G13" s="428"/>
      <c r="H13" s="428"/>
      <c r="I13" s="429"/>
      <c r="M13">
        <f t="shared" si="0"/>
        <v>0</v>
      </c>
    </row>
    <row r="14" spans="2:13" ht="30" customHeight="1" x14ac:dyDescent="0.25">
      <c r="B14" s="82"/>
      <c r="C14" s="443" t="s">
        <v>1496</v>
      </c>
      <c r="D14" s="428"/>
      <c r="E14" s="428"/>
      <c r="F14" s="428"/>
      <c r="G14" s="428"/>
      <c r="H14" s="428"/>
      <c r="I14" s="429"/>
      <c r="M14">
        <f t="shared" si="0"/>
        <v>0</v>
      </c>
    </row>
    <row r="15" spans="2:13" ht="30" customHeight="1" x14ac:dyDescent="0.25">
      <c r="B15" s="82"/>
      <c r="C15" s="443" t="s">
        <v>1686</v>
      </c>
      <c r="D15" s="428"/>
      <c r="E15" s="428"/>
      <c r="F15" s="428"/>
      <c r="G15" s="428"/>
      <c r="H15" s="428"/>
      <c r="I15" s="429"/>
      <c r="M15">
        <f t="shared" si="0"/>
        <v>0</v>
      </c>
    </row>
    <row r="16" spans="2:13" ht="30" customHeight="1" x14ac:dyDescent="0.25">
      <c r="B16" s="82"/>
      <c r="C16" s="443" t="s">
        <v>1497</v>
      </c>
      <c r="D16" s="428"/>
      <c r="E16" s="428"/>
      <c r="F16" s="428"/>
      <c r="G16" s="428"/>
      <c r="H16" s="428"/>
      <c r="I16" s="429"/>
      <c r="M16">
        <f t="shared" si="0"/>
        <v>0</v>
      </c>
    </row>
    <row r="17" spans="2:13" ht="30" customHeight="1" x14ac:dyDescent="0.25">
      <c r="B17" s="82"/>
      <c r="C17" s="443" t="s">
        <v>1467</v>
      </c>
      <c r="D17" s="428"/>
      <c r="E17" s="428"/>
      <c r="F17" s="428"/>
      <c r="G17" s="428"/>
      <c r="H17" s="428"/>
      <c r="I17" s="429"/>
      <c r="M17">
        <f t="shared" si="0"/>
        <v>0</v>
      </c>
    </row>
    <row r="18" spans="2:13" ht="21.95" customHeight="1" x14ac:dyDescent="0.25">
      <c r="B18" s="444" t="s">
        <v>1509</v>
      </c>
      <c r="C18" s="444"/>
      <c r="D18" s="444"/>
      <c r="E18" s="444"/>
      <c r="F18" s="444"/>
      <c r="G18" s="444"/>
      <c r="H18" s="444"/>
      <c r="I18" s="444"/>
    </row>
    <row r="19" spans="2:13" ht="231" customHeight="1" x14ac:dyDescent="0.25">
      <c r="B19" s="197"/>
      <c r="C19" s="198"/>
      <c r="D19" s="198"/>
      <c r="E19" s="198"/>
      <c r="F19" s="198"/>
      <c r="G19" s="198"/>
      <c r="H19" s="198"/>
      <c r="I19" s="199"/>
      <c r="J19" s="19" t="str">
        <f>IF(B19="","&lt;-- Saisie obligatoire","")</f>
        <v>&lt;-- Saisie obligatoire</v>
      </c>
    </row>
    <row r="20" spans="2:13" ht="6.95" customHeight="1" x14ac:dyDescent="0.25"/>
    <row r="21" spans="2:13" ht="26.25" customHeight="1" x14ac:dyDescent="0.25">
      <c r="B21" s="526" t="s">
        <v>1499</v>
      </c>
      <c r="C21" s="527"/>
      <c r="D21" s="527"/>
      <c r="E21" s="527"/>
      <c r="F21" s="527"/>
      <c r="G21" s="527"/>
      <c r="H21" s="527"/>
      <c r="I21" s="528"/>
    </row>
    <row r="22" spans="2:13" ht="24.75" customHeight="1" x14ac:dyDescent="0.25">
      <c r="B22" s="522" t="s">
        <v>1570</v>
      </c>
      <c r="C22" s="497"/>
      <c r="D22" s="498"/>
      <c r="E22" s="523" t="s">
        <v>1687</v>
      </c>
      <c r="F22" s="524"/>
      <c r="G22" s="524"/>
      <c r="H22" s="524"/>
      <c r="I22" s="525"/>
      <c r="J22" s="3" t="str">
        <f>IF(AND(M22="A1",SUM(M23:M31)=0),"&lt;-- Saisie d'un ou plusieurs indicateurs obligatoire","")</f>
        <v>&lt;-- Saisie d'un ou plusieurs indicateurs obligatoire</v>
      </c>
      <c r="M22" t="str">
        <f>IF(Description!E5&lt;&gt;"",LEFT(Description!E5,2),"")</f>
        <v>A1</v>
      </c>
    </row>
    <row r="23" spans="2:13" ht="24.75" hidden="1" customHeight="1" x14ac:dyDescent="0.25">
      <c r="B23" s="529" t="s">
        <v>1379</v>
      </c>
      <c r="C23" s="530"/>
      <c r="D23" s="531"/>
      <c r="E23" s="466" t="s">
        <v>1329</v>
      </c>
      <c r="F23" s="467"/>
      <c r="G23" s="459"/>
      <c r="H23" s="459"/>
      <c r="I23" s="460"/>
      <c r="J23" s="3" t="str">
        <f>IF(AND(SUM(M23:M25)&lt;&gt;3,SUM(M23:M25)&gt;0),"&lt;-- Attention. Saisir les 3 lignes de cet indicateur.","")</f>
        <v/>
      </c>
      <c r="M23">
        <f>IF(G23="",0,1)</f>
        <v>0</v>
      </c>
    </row>
    <row r="24" spans="2:13" ht="24.75" hidden="1" customHeight="1" x14ac:dyDescent="0.25">
      <c r="B24" s="532"/>
      <c r="C24" s="533"/>
      <c r="D24" s="534"/>
      <c r="E24" s="466" t="s">
        <v>1330</v>
      </c>
      <c r="F24" s="467"/>
      <c r="G24" s="467"/>
      <c r="H24" s="461"/>
      <c r="I24" s="462"/>
      <c r="J24" s="3" t="str">
        <f>IF(AND(ISNUMBER(H24)=FALSE,H24&lt;&gt;""),"&lt;-- Vous devez saisir une valeur numérique.","")</f>
        <v/>
      </c>
      <c r="M24">
        <f t="shared" ref="M24:M30" si="1">IF(H24="",0,1)</f>
        <v>0</v>
      </c>
    </row>
    <row r="25" spans="2:13" ht="24.75" hidden="1" customHeight="1" x14ac:dyDescent="0.25">
      <c r="B25" s="535"/>
      <c r="C25" s="536"/>
      <c r="D25" s="537"/>
      <c r="E25" s="538" t="s">
        <v>1476</v>
      </c>
      <c r="F25" s="539"/>
      <c r="G25" s="539"/>
      <c r="H25" s="459"/>
      <c r="I25" s="460"/>
      <c r="J25" s="3" t="str">
        <f>IF(AND(H24&lt;&gt;"",H25=""),"&lt;-- Mettre l'unité de mesure relative à votre capacité de production","")</f>
        <v/>
      </c>
      <c r="M25">
        <f>IF(H25="",0,1)</f>
        <v>0</v>
      </c>
    </row>
    <row r="26" spans="2:13" ht="24.75" customHeight="1" x14ac:dyDescent="0.25">
      <c r="B26" s="261" t="s">
        <v>1380</v>
      </c>
      <c r="C26" s="262"/>
      <c r="D26" s="263"/>
      <c r="E26" s="476" t="s">
        <v>1332</v>
      </c>
      <c r="F26" s="477"/>
      <c r="G26" s="477"/>
      <c r="H26" s="478"/>
      <c r="I26" s="479"/>
      <c r="J26" s="3" t="str">
        <f>IF(AND(SUM(M26:M30)&lt;&gt;5,SUM(M26:M30)&gt;0),"&lt;-- Attention. Saisir les 5 lignes de cet indicateur.",IF(AND(ISNUMBER(H26)=FALSE,H26&lt;&gt;""),"&lt;-- Entrez une valeur logique.",IF(AND(SUM(M26:M30)&lt;&gt;5,SUM(M26:M30)&gt;0),"&lt;-- Attention. Saisir les 5 lignes de cet indicateur.","")))</f>
        <v/>
      </c>
      <c r="M26">
        <f>IF(H26="",0,1)</f>
        <v>0</v>
      </c>
    </row>
    <row r="27" spans="2:13" ht="24.75" customHeight="1" x14ac:dyDescent="0.25">
      <c r="B27" s="470"/>
      <c r="C27" s="471"/>
      <c r="D27" s="472"/>
      <c r="E27" s="476" t="s">
        <v>1334</v>
      </c>
      <c r="F27" s="477"/>
      <c r="G27" s="477"/>
      <c r="H27" s="468"/>
      <c r="I27" s="469"/>
      <c r="J27" s="3" t="str">
        <f>IF(AND(ISNUMBER(H27)=FALSE,H27&lt;&gt;""),"&lt;-- Vous devez saisir une valeur numérique.","")</f>
        <v/>
      </c>
      <c r="M27">
        <f t="shared" si="1"/>
        <v>0</v>
      </c>
    </row>
    <row r="28" spans="2:13" ht="24.75" customHeight="1" x14ac:dyDescent="0.25">
      <c r="B28" s="470"/>
      <c r="C28" s="471"/>
      <c r="D28" s="472"/>
      <c r="E28" s="476" t="s">
        <v>1437</v>
      </c>
      <c r="F28" s="477"/>
      <c r="G28" s="477"/>
      <c r="H28" s="468"/>
      <c r="I28" s="469"/>
      <c r="J28" s="3" t="str">
        <f>IF(AND(ISNUMBER(H28)=FALSE,H28&lt;&gt;""),"&lt;-- Vous devez saisir une valeur numérique.","")</f>
        <v/>
      </c>
      <c r="M28">
        <f t="shared" si="1"/>
        <v>0</v>
      </c>
    </row>
    <row r="29" spans="2:13" ht="20.25" customHeight="1" x14ac:dyDescent="0.25">
      <c r="B29" s="470"/>
      <c r="C29" s="471"/>
      <c r="D29" s="472"/>
      <c r="E29" s="476" t="s">
        <v>1331</v>
      </c>
      <c r="F29" s="477"/>
      <c r="G29" s="477"/>
      <c r="H29" s="478"/>
      <c r="I29" s="479"/>
      <c r="J29" s="3" t="str">
        <f>IF(AND(ISNUMBER(H29)=FALSE,H29&lt;&gt;""),"&lt;-- Vous devez saisir une valeur numérique.","")</f>
        <v/>
      </c>
      <c r="M29">
        <f t="shared" si="1"/>
        <v>0</v>
      </c>
    </row>
    <row r="30" spans="2:13" ht="24.75" customHeight="1" x14ac:dyDescent="0.25">
      <c r="B30" s="473"/>
      <c r="C30" s="474"/>
      <c r="D30" s="475"/>
      <c r="E30" s="476" t="s">
        <v>1333</v>
      </c>
      <c r="F30" s="477"/>
      <c r="G30" s="477"/>
      <c r="H30" s="468"/>
      <c r="I30" s="469"/>
      <c r="J30" s="3" t="str">
        <f>IF(AND(ISNUMBER(H30)=FALSE,H30&lt;&gt;""),"&lt;-- Vous devez saisir une valeur numérique.","")</f>
        <v/>
      </c>
      <c r="M30">
        <f t="shared" si="1"/>
        <v>0</v>
      </c>
    </row>
    <row r="31" spans="2:13" ht="24.75" hidden="1" customHeight="1" x14ac:dyDescent="0.25">
      <c r="B31" s="463" t="s">
        <v>1516</v>
      </c>
      <c r="C31" s="464"/>
      <c r="D31" s="465"/>
      <c r="E31" s="466" t="s">
        <v>1335</v>
      </c>
      <c r="F31" s="467"/>
      <c r="G31" s="467"/>
      <c r="H31" s="468"/>
      <c r="I31" s="469"/>
      <c r="J31" s="3" t="str">
        <f>IF(AND(ISNUMBER(H31)=FALSE,H31&lt;&gt;""),"&lt;-- Vous devez saisir une valeur numérique.","")</f>
        <v/>
      </c>
      <c r="M31">
        <f>IF(H31="",0,1)</f>
        <v>0</v>
      </c>
    </row>
    <row r="32" spans="2:13" ht="6.95" customHeight="1" x14ac:dyDescent="0.25">
      <c r="J32" s="3"/>
    </row>
    <row r="33" spans="2:13" ht="35.25" customHeight="1" x14ac:dyDescent="0.25">
      <c r="B33" s="445" t="s">
        <v>1500</v>
      </c>
      <c r="C33" s="446"/>
      <c r="D33" s="447"/>
      <c r="E33" s="445" t="s">
        <v>1450</v>
      </c>
      <c r="F33" s="446"/>
      <c r="G33" s="446"/>
      <c r="H33" s="446"/>
      <c r="I33" s="447"/>
      <c r="J33" s="3" t="str">
        <f>IF(AND(M22="A1",SUM(M34:M42)=0),"&lt;-- Saisie d'un ou plusieurs indicateurs obligatoire","")</f>
        <v>&lt;-- Saisie d'un ou plusieurs indicateurs obligatoire</v>
      </c>
    </row>
    <row r="34" spans="2:13" ht="24.75" hidden="1" customHeight="1" x14ac:dyDescent="0.25">
      <c r="B34" s="448" t="s">
        <v>1379</v>
      </c>
      <c r="C34" s="449"/>
      <c r="D34" s="450"/>
      <c r="E34" s="457" t="s">
        <v>1329</v>
      </c>
      <c r="F34" s="458"/>
      <c r="G34" s="459"/>
      <c r="H34" s="459"/>
      <c r="I34" s="460"/>
      <c r="J34" s="3" t="str">
        <f>IF(AND(SUM(M34:M36)&lt;&gt;3,SUM(M34:M36)&gt;0),"&lt;-- Attention. Saisir les 3 lignes de cet indicateur.","")</f>
        <v/>
      </c>
      <c r="M34">
        <f>IF(G34="",0,1)</f>
        <v>0</v>
      </c>
    </row>
    <row r="35" spans="2:13" ht="24.75" hidden="1" customHeight="1" x14ac:dyDescent="0.25">
      <c r="B35" s="451"/>
      <c r="C35" s="452"/>
      <c r="D35" s="453"/>
      <c r="E35" s="457" t="s">
        <v>1330</v>
      </c>
      <c r="F35" s="458"/>
      <c r="G35" s="458"/>
      <c r="H35" s="461"/>
      <c r="I35" s="462"/>
      <c r="J35" s="3" t="str">
        <f>IF(AND(ISNUMBER(H35)=FALSE,H35&lt;&gt;""),"&lt;-- Vous devez saisir une valeur numérique.","")</f>
        <v/>
      </c>
      <c r="M35">
        <f t="shared" ref="M35:M41" si="2">IF(H35="",0,1)</f>
        <v>0</v>
      </c>
    </row>
    <row r="36" spans="2:13" ht="24.75" hidden="1" customHeight="1" x14ac:dyDescent="0.25">
      <c r="B36" s="454"/>
      <c r="C36" s="455"/>
      <c r="D36" s="456"/>
      <c r="E36" s="463" t="s">
        <v>1476</v>
      </c>
      <c r="F36" s="464"/>
      <c r="G36" s="464"/>
      <c r="H36" s="459"/>
      <c r="I36" s="460"/>
      <c r="J36" s="3" t="str">
        <f>IF(AND(H35&lt;&gt;"",H36=""),"&lt;-- Mettre l'unité de mesure relative à votre capacité de production","")</f>
        <v/>
      </c>
      <c r="M36">
        <f t="shared" si="2"/>
        <v>0</v>
      </c>
    </row>
    <row r="37" spans="2:13" ht="24.75" customHeight="1" x14ac:dyDescent="0.25">
      <c r="B37" s="448" t="s">
        <v>1451</v>
      </c>
      <c r="C37" s="449"/>
      <c r="D37" s="450"/>
      <c r="E37" s="520" t="s">
        <v>1452</v>
      </c>
      <c r="F37" s="521"/>
      <c r="G37" s="521"/>
      <c r="H37" s="478"/>
      <c r="I37" s="479"/>
      <c r="J37" s="3" t="str">
        <f>IF(AND(SUM(M37:M41)&lt;&gt;5,SUM(M37:M41)&gt;0),"&lt;-- Attention. Saisir les 5 lignes de cet indicateur.",IF(AND(ISNUMBER(H37)=FALSE,H37&lt;&gt;""),"&lt;-- Entrez une valeur logique.",IF(AND(SUM(M37:M41)&lt;&gt;5,SUM(M37:M41)&gt;0),"&lt;-- Attention. Saisir les 5 lignes de cet indicateur.","")))</f>
        <v/>
      </c>
      <c r="M37">
        <f t="shared" si="2"/>
        <v>0</v>
      </c>
    </row>
    <row r="38" spans="2:13" ht="24.75" customHeight="1" x14ac:dyDescent="0.25">
      <c r="B38" s="451"/>
      <c r="C38" s="452"/>
      <c r="D38" s="453"/>
      <c r="E38" s="520" t="s">
        <v>1334</v>
      </c>
      <c r="F38" s="521"/>
      <c r="G38" s="521"/>
      <c r="H38" s="468"/>
      <c r="I38" s="469"/>
      <c r="J38" s="3" t="str">
        <f>IF(AND(ISNUMBER(H38)=FALSE,H38&lt;&gt;""),"&lt;-- Vous devez saisir une valeur numérique.","")</f>
        <v/>
      </c>
      <c r="M38">
        <f t="shared" si="2"/>
        <v>0</v>
      </c>
    </row>
    <row r="39" spans="2:13" ht="24.75" customHeight="1" x14ac:dyDescent="0.25">
      <c r="B39" s="451"/>
      <c r="C39" s="452"/>
      <c r="D39" s="453"/>
      <c r="E39" s="520" t="s">
        <v>1437</v>
      </c>
      <c r="F39" s="521"/>
      <c r="G39" s="521"/>
      <c r="H39" s="468"/>
      <c r="I39" s="469"/>
      <c r="J39" s="3" t="str">
        <f>IF(AND(ISNUMBER(H39)=FALSE,H39&lt;&gt;""),"&lt;-- Vous devez saisir une valeur numérique.","")</f>
        <v/>
      </c>
      <c r="M39">
        <f t="shared" si="2"/>
        <v>0</v>
      </c>
    </row>
    <row r="40" spans="2:13" ht="24.75" customHeight="1" x14ac:dyDescent="0.25">
      <c r="B40" s="451"/>
      <c r="C40" s="452"/>
      <c r="D40" s="453"/>
      <c r="E40" s="520" t="s">
        <v>1331</v>
      </c>
      <c r="F40" s="521"/>
      <c r="G40" s="521"/>
      <c r="H40" s="478"/>
      <c r="I40" s="479"/>
      <c r="J40" s="3" t="str">
        <f>IF(AND(ISNUMBER(H40)=FALSE,H40&lt;&gt;""),"&lt;-- Vous devez saisir une valeur numérique.","")</f>
        <v/>
      </c>
      <c r="M40">
        <f t="shared" si="2"/>
        <v>0</v>
      </c>
    </row>
    <row r="41" spans="2:13" ht="24.75" customHeight="1" x14ac:dyDescent="0.25">
      <c r="B41" s="454"/>
      <c r="C41" s="455"/>
      <c r="D41" s="456"/>
      <c r="E41" s="520" t="s">
        <v>1333</v>
      </c>
      <c r="F41" s="521"/>
      <c r="G41" s="521"/>
      <c r="H41" s="468"/>
      <c r="I41" s="469"/>
      <c r="J41" s="3" t="str">
        <f>IF(AND(ISNUMBER(H41)=FALSE,H41&lt;&gt;""),"&lt;-- Vous devez saisir une valeur numérique.","")</f>
        <v/>
      </c>
      <c r="M41">
        <f t="shared" si="2"/>
        <v>0</v>
      </c>
    </row>
    <row r="42" spans="2:13" ht="24.75" hidden="1" customHeight="1" x14ac:dyDescent="0.25">
      <c r="B42" s="517" t="s">
        <v>1516</v>
      </c>
      <c r="C42" s="518"/>
      <c r="D42" s="519"/>
      <c r="E42" s="457" t="s">
        <v>1453</v>
      </c>
      <c r="F42" s="458"/>
      <c r="G42" s="458"/>
      <c r="H42" s="468"/>
      <c r="I42" s="469"/>
      <c r="J42" s="3" t="str">
        <f>IF(AND(ISNUMBER(H42)=FALSE,H42&lt;&gt;""),"&lt;-- Vous devez saisir une valeur numérique.","")</f>
        <v/>
      </c>
      <c r="M42">
        <f>IF(H42="",0,1)</f>
        <v>0</v>
      </c>
    </row>
    <row r="43" spans="2:13" ht="6.95" customHeight="1" x14ac:dyDescent="0.25">
      <c r="B43" s="118"/>
      <c r="C43" s="118"/>
      <c r="D43" s="118"/>
      <c r="E43" s="118"/>
      <c r="F43" s="118"/>
      <c r="G43" s="118"/>
      <c r="H43" s="118"/>
      <c r="I43" s="118"/>
    </row>
    <row r="44" spans="2:13" ht="23.25" customHeight="1" x14ac:dyDescent="0.25">
      <c r="B44" s="496" t="s">
        <v>1447</v>
      </c>
      <c r="C44" s="497"/>
      <c r="D44" s="497"/>
      <c r="E44" s="497"/>
      <c r="F44" s="498"/>
      <c r="G44" s="496" t="s">
        <v>1446</v>
      </c>
      <c r="H44" s="497"/>
      <c r="I44" s="498"/>
    </row>
    <row r="45" spans="2:13" ht="9.75" hidden="1" customHeight="1" x14ac:dyDescent="0.25">
      <c r="B45" s="499" t="s">
        <v>1555</v>
      </c>
      <c r="C45" s="500"/>
      <c r="D45" s="500"/>
      <c r="E45" s="500"/>
      <c r="F45" s="501"/>
      <c r="G45" s="508" t="str">
        <f>IF(OR(H35="",H35=0,H24=0,H24=""),"",((H35-H24)/H24))</f>
        <v/>
      </c>
      <c r="H45" s="509"/>
      <c r="I45" s="510"/>
      <c r="J45" s="442" t="str">
        <f>IF(OR(AND(H24="",H35&lt;&gt;""),AND(H24&lt;&gt;"",H35="")),"&lt;-- Vous devez compléter les capacités initiales et anticipées","")</f>
        <v/>
      </c>
    </row>
    <row r="46" spans="2:13" ht="9.75" hidden="1" customHeight="1" x14ac:dyDescent="0.25">
      <c r="B46" s="502"/>
      <c r="C46" s="503"/>
      <c r="D46" s="503"/>
      <c r="E46" s="503"/>
      <c r="F46" s="504"/>
      <c r="G46" s="511"/>
      <c r="H46" s="512"/>
      <c r="I46" s="513"/>
      <c r="J46" s="442"/>
      <c r="M46">
        <f>IF(G45="",0,1)</f>
        <v>0</v>
      </c>
    </row>
    <row r="47" spans="2:13" ht="9.75" hidden="1" customHeight="1" x14ac:dyDescent="0.25">
      <c r="B47" s="505"/>
      <c r="C47" s="506"/>
      <c r="D47" s="506"/>
      <c r="E47" s="506"/>
      <c r="F47" s="507"/>
      <c r="G47" s="514"/>
      <c r="H47" s="515"/>
      <c r="I47" s="516"/>
      <c r="J47" s="442"/>
    </row>
    <row r="48" spans="2:13" ht="9.75" customHeight="1" x14ac:dyDescent="0.25">
      <c r="B48" s="499" t="s">
        <v>1553</v>
      </c>
      <c r="C48" s="500"/>
      <c r="D48" s="500"/>
      <c r="E48" s="500"/>
      <c r="F48" s="501"/>
      <c r="G48" s="508" t="str">
        <f>IF(OR(H41="",H30=0,H30=""),"",((H41-H30)/H30))</f>
        <v/>
      </c>
      <c r="H48" s="509"/>
      <c r="I48" s="510"/>
      <c r="J48" s="442" t="str">
        <f>IF(OR(AND(H30="",H41&lt;&gt;""),AND(H30&lt;&gt;"",H41="")),"&lt;-- Vous devez compléter la productivité initiale et anticipée","")</f>
        <v/>
      </c>
    </row>
    <row r="49" spans="2:13" ht="9.75" customHeight="1" x14ac:dyDescent="0.25">
      <c r="B49" s="502"/>
      <c r="C49" s="503"/>
      <c r="D49" s="503"/>
      <c r="E49" s="503"/>
      <c r="F49" s="504"/>
      <c r="G49" s="511"/>
      <c r="H49" s="512"/>
      <c r="I49" s="513"/>
      <c r="J49" s="442"/>
      <c r="M49">
        <f>IF(G48="",0,1)</f>
        <v>0</v>
      </c>
    </row>
    <row r="50" spans="2:13" ht="9.75" customHeight="1" x14ac:dyDescent="0.25">
      <c r="B50" s="505"/>
      <c r="C50" s="506"/>
      <c r="D50" s="506"/>
      <c r="E50" s="506"/>
      <c r="F50" s="507"/>
      <c r="G50" s="514"/>
      <c r="H50" s="515"/>
      <c r="I50" s="516"/>
      <c r="J50" s="442"/>
    </row>
    <row r="51" spans="2:13" ht="9.75" hidden="1" customHeight="1" x14ac:dyDescent="0.25">
      <c r="B51" s="481" t="s">
        <v>1554</v>
      </c>
      <c r="C51" s="482"/>
      <c r="D51" s="482"/>
      <c r="E51" s="482"/>
      <c r="F51" s="483"/>
      <c r="G51" s="487" t="str">
        <f>IF(OR(H42="",H31=0,H31=""),"",((H42-H31)/H31))</f>
        <v/>
      </c>
      <c r="H51" s="488"/>
      <c r="I51" s="489"/>
      <c r="J51" s="442" t="str">
        <f>IF(OR(AND(H31="",H42&lt;&gt;""),AND(H31&lt;&gt;"",H42="")),"&lt;-- Vous devez compléter le BAIIA initial et anticipé","")</f>
        <v/>
      </c>
    </row>
    <row r="52" spans="2:13" ht="9.75" hidden="1" customHeight="1" x14ac:dyDescent="0.25">
      <c r="B52" s="484"/>
      <c r="C52" s="485"/>
      <c r="D52" s="485"/>
      <c r="E52" s="485"/>
      <c r="F52" s="486"/>
      <c r="G52" s="490"/>
      <c r="H52" s="491"/>
      <c r="I52" s="492"/>
      <c r="J52" s="442"/>
      <c r="M52" s="111">
        <f>IF(G51="",0,1)</f>
        <v>0</v>
      </c>
    </row>
    <row r="53" spans="2:13" ht="9.75" hidden="1" customHeight="1" x14ac:dyDescent="0.25">
      <c r="B53" s="463"/>
      <c r="C53" s="464"/>
      <c r="D53" s="464"/>
      <c r="E53" s="464"/>
      <c r="F53" s="465"/>
      <c r="G53" s="493"/>
      <c r="H53" s="494"/>
      <c r="I53" s="495"/>
      <c r="J53" s="442"/>
    </row>
    <row r="54" spans="2:13" x14ac:dyDescent="0.25">
      <c r="J54" s="112"/>
    </row>
  </sheetData>
  <sheetProtection algorithmName="SHA-512" hashValue="jIR9vXrhzZG89tirTkmpUQF0qZXhKneRlLZM1gftvAosOjpdbhntZPlG8+2V3dWEULwTq7ZKpIoFuvs7Tpn0Jw==" saltValue="9XjIxFqPjW9itdD7YYmUwg==" spinCount="100000" sheet="1" objects="1" scenarios="1"/>
  <mergeCells count="76">
    <mergeCell ref="B22:D22"/>
    <mergeCell ref="E22:I22"/>
    <mergeCell ref="B21:I21"/>
    <mergeCell ref="B23:D25"/>
    <mergeCell ref="E23:F23"/>
    <mergeCell ref="G23:I23"/>
    <mergeCell ref="E24:G24"/>
    <mergeCell ref="H24:I24"/>
    <mergeCell ref="E25:G25"/>
    <mergeCell ref="H25:I25"/>
    <mergeCell ref="B1:I1"/>
    <mergeCell ref="B6:I6"/>
    <mergeCell ref="B3:I3"/>
    <mergeCell ref="B4:I4"/>
    <mergeCell ref="B5:I5"/>
    <mergeCell ref="E38:G38"/>
    <mergeCell ref="E41:G41"/>
    <mergeCell ref="H41:I41"/>
    <mergeCell ref="H38:I38"/>
    <mergeCell ref="E39:G39"/>
    <mergeCell ref="H39:I39"/>
    <mergeCell ref="E40:G40"/>
    <mergeCell ref="H40:I40"/>
    <mergeCell ref="B7:I7"/>
    <mergeCell ref="B51:F53"/>
    <mergeCell ref="G51:I53"/>
    <mergeCell ref="B44:F44"/>
    <mergeCell ref="G44:I44"/>
    <mergeCell ref="B45:F47"/>
    <mergeCell ref="G45:I47"/>
    <mergeCell ref="B48:F50"/>
    <mergeCell ref="G48:I50"/>
    <mergeCell ref="H36:I36"/>
    <mergeCell ref="B42:D42"/>
    <mergeCell ref="E42:G42"/>
    <mergeCell ref="H42:I42"/>
    <mergeCell ref="B37:D41"/>
    <mergeCell ref="E37:G37"/>
    <mergeCell ref="H37:I37"/>
    <mergeCell ref="H35:I35"/>
    <mergeCell ref="E36:G36"/>
    <mergeCell ref="B31:D31"/>
    <mergeCell ref="E31:G31"/>
    <mergeCell ref="H30:I30"/>
    <mergeCell ref="H31:I31"/>
    <mergeCell ref="B26:D30"/>
    <mergeCell ref="E30:G30"/>
    <mergeCell ref="E29:G29"/>
    <mergeCell ref="E27:G27"/>
    <mergeCell ref="E26:G26"/>
    <mergeCell ref="H29:I29"/>
    <mergeCell ref="H27:I27"/>
    <mergeCell ref="H26:I26"/>
    <mergeCell ref="H28:I28"/>
    <mergeCell ref="E28:G28"/>
    <mergeCell ref="C8:I8"/>
    <mergeCell ref="C9:I9"/>
    <mergeCell ref="C10:I10"/>
    <mergeCell ref="C11:I11"/>
    <mergeCell ref="C12:I12"/>
    <mergeCell ref="J45:J47"/>
    <mergeCell ref="J48:J50"/>
    <mergeCell ref="J51:J53"/>
    <mergeCell ref="C13:I13"/>
    <mergeCell ref="C14:I14"/>
    <mergeCell ref="C15:I15"/>
    <mergeCell ref="C16:I16"/>
    <mergeCell ref="C17:I17"/>
    <mergeCell ref="B18:I18"/>
    <mergeCell ref="B19:I19"/>
    <mergeCell ref="E33:I33"/>
    <mergeCell ref="B34:D36"/>
    <mergeCell ref="E34:F34"/>
    <mergeCell ref="B33:D33"/>
    <mergeCell ref="G34:I34"/>
    <mergeCell ref="E35:G35"/>
  </mergeCells>
  <conditionalFormatting sqref="B8:B17">
    <cfRule type="expression" dxfId="39" priority="21">
      <formula>B8=""</formula>
    </cfRule>
  </conditionalFormatting>
  <conditionalFormatting sqref="B4:I4">
    <cfRule type="expression" dxfId="38" priority="45">
      <formula>B4=""</formula>
    </cfRule>
  </conditionalFormatting>
  <conditionalFormatting sqref="B19:I19">
    <cfRule type="expression" dxfId="37" priority="20">
      <formula>B19=""</formula>
    </cfRule>
  </conditionalFormatting>
  <conditionalFormatting sqref="G23:I23">
    <cfRule type="expression" dxfId="36" priority="19">
      <formula>AND(M22="A1",M23=0,(M23+M24+M25)&lt;&gt;3,SUM(M26:M32)=0)</formula>
    </cfRule>
  </conditionalFormatting>
  <conditionalFormatting sqref="G34:I34">
    <cfRule type="expression" dxfId="35" priority="1">
      <formula>AND(M22="A1",M34=0,(M34+M35+M36)&lt;&gt;3,SUM(M37:M43)=0)</formula>
    </cfRule>
  </conditionalFormatting>
  <conditionalFormatting sqref="H24:I24">
    <cfRule type="expression" dxfId="34" priority="18">
      <formula>AND(M22="A1",M24=0,(M23+M24+M25)&lt;&gt;3,SUM(M26:M32)=0)</formula>
    </cfRule>
  </conditionalFormatting>
  <conditionalFormatting sqref="H25:I25">
    <cfRule type="expression" dxfId="33" priority="17">
      <formula>AND(M22="A1",M25=0,(M23+M24+M25)&lt;&gt;3,SUM(M26:M32)=0)</formula>
    </cfRule>
  </conditionalFormatting>
  <conditionalFormatting sqref="H26:I26">
    <cfRule type="expression" dxfId="32" priority="16">
      <formula>AND(M22="A1",M26=0,(M23+M24+M25+M31+M32)=0,SUM(M26:M30)&lt;&gt;5)</formula>
    </cfRule>
  </conditionalFormatting>
  <conditionalFormatting sqref="H27:I27">
    <cfRule type="expression" dxfId="31" priority="15">
      <formula>AND(M22="A1",M27=0,(M23+M24+M25+M31+M32)=0,SUM(M26:M30)&lt;&gt;5)</formula>
    </cfRule>
  </conditionalFormatting>
  <conditionalFormatting sqref="H28:I28">
    <cfRule type="expression" dxfId="30" priority="14">
      <formula>AND(M22="A1",M28=0,(M23+M24+M25+M31+M32)=0,SUM(M26:M30)&lt;&gt;5)</formula>
    </cfRule>
  </conditionalFormatting>
  <conditionalFormatting sqref="H29:I29">
    <cfRule type="expression" dxfId="29" priority="13">
      <formula>AND(M22="A1",M29=0,(M23+M24+M25+M31+M32)=0,SUM(M26:M30)&lt;&gt;5)</formula>
    </cfRule>
  </conditionalFormatting>
  <conditionalFormatting sqref="H30:I30">
    <cfRule type="expression" dxfId="28" priority="12">
      <formula>AND(M22="A1",M30=0,(M23+M24+M25+M31+M32)=0,SUM(M26:M30)&lt;&gt;5)</formula>
    </cfRule>
  </conditionalFormatting>
  <conditionalFormatting sqref="H31:I31">
    <cfRule type="expression" dxfId="27" priority="10">
      <formula>AND(M22="A1",M31=0,SUM(M23:M31)=0)</formula>
    </cfRule>
  </conditionalFormatting>
  <conditionalFormatting sqref="H35:I35">
    <cfRule type="expression" dxfId="26" priority="9">
      <formula>AND(M22="A1",M35=0,(M34+M35+M36)&lt;&gt;3,SUM(M37:M43)=0)</formula>
    </cfRule>
  </conditionalFormatting>
  <conditionalFormatting sqref="H36:I36">
    <cfRule type="expression" dxfId="25" priority="8">
      <formula>AND(M22="A1",M36=0,(M34+M35+M36)&lt;&gt;3,SUM(M37:M43)=0)</formula>
    </cfRule>
  </conditionalFormatting>
  <conditionalFormatting sqref="H37:I37">
    <cfRule type="expression" dxfId="24" priority="7">
      <formula>AND(M22="A1",M37=0,(M34+M35+M36+M42+M43)=0,SUM(M37:M41)&lt;&gt;5)</formula>
    </cfRule>
  </conditionalFormatting>
  <conditionalFormatting sqref="H38:I38">
    <cfRule type="expression" dxfId="23" priority="6">
      <formula>AND(M22="A1",M38=0,(M34+M35+M36+M42+M43)=0,SUM(M37:M41)&lt;&gt;5)</formula>
    </cfRule>
  </conditionalFormatting>
  <conditionalFormatting sqref="H39:I39">
    <cfRule type="expression" dxfId="22" priority="5">
      <formula>AND(M22="A1",M39=0,(M34+M35+M36+M42+M43)=0,SUM(M37:M41)&lt;&gt;5)</formula>
    </cfRule>
  </conditionalFormatting>
  <conditionalFormatting sqref="H40:I40">
    <cfRule type="expression" dxfId="21" priority="4">
      <formula>AND(M22="A1",M40=0,(M34+M35+M36+M42+M43)=0,SUM(M37:M41)&lt;&gt;5)</formula>
    </cfRule>
  </conditionalFormatting>
  <conditionalFormatting sqref="H41:I41">
    <cfRule type="expression" dxfId="20" priority="3">
      <formula>AND(M22="A1",M41=0,(M34+M35+M36+M42+M43)=0,SUM(M37:M41)&lt;&gt;5)</formula>
    </cfRule>
  </conditionalFormatting>
  <conditionalFormatting sqref="H42:I42">
    <cfRule type="expression" dxfId="19" priority="2">
      <formula>AND(M22="A1",M42=0,SUM(M34:M42)=0)</formula>
    </cfRule>
  </conditionalFormatting>
  <dataValidations count="3">
    <dataValidation type="decimal" operator="greaterThanOrEqual" allowBlank="1" showInputMessage="1" showErrorMessage="1" error="Saisissez une valeur numérique de plus de 0." sqref="H24:I24 H35:I35" xr:uid="{981DCB73-96CA-44BE-8FBA-7F3B5647FC2D}">
      <formula1>0</formula1>
    </dataValidation>
    <dataValidation type="whole" allowBlank="1" showErrorMessage="1" error="Saisissez une année cohérente" sqref="H26:I26 H37:I37" xr:uid="{700C509D-47E8-4371-B6A1-B018839D0A01}">
      <formula1>1990</formula1>
      <formula2>2100</formula2>
    </dataValidation>
    <dataValidation type="decimal" operator="greaterThanOrEqual" allowBlank="1" showErrorMessage="1" error="Saisissez une valeur numérique de plus de 0." sqref="H27:I31 H38:I42" xr:uid="{CB8DC4E6-F562-46CA-9A69-F7D29BFA0D50}">
      <formula1>0</formula1>
    </dataValidation>
  </dataValidations>
  <pageMargins left="0.55118110236220474" right="0.51181102362204722" top="0.43307086614173229" bottom="0.70866141732283472" header="0.31496062992125984" footer="0.31496062992125984"/>
  <pageSetup scale="78"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Retombées
Page &amp;P de &amp;N</oddFooter>
  </headerFooter>
  <rowBreaks count="1" manualBreakCount="1">
    <brk id="17" min="1" max="8"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E616A9-D6AE-4CA3-8763-21EB158798BA}">
          <x14:formula1>
            <xm:f>Liste!$AJ$2:$AJ$4</xm:f>
          </x14:formula1>
          <xm:sqref>B8:B17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C343-C36E-46BD-B3FD-23A3BE2220C0}">
  <sheetPr codeName="Feuil7"/>
  <dimension ref="B1:W33"/>
  <sheetViews>
    <sheetView showGridLines="0" showRowColHeaders="0" zoomScaleNormal="100" workbookViewId="0">
      <selection activeCell="I19" sqref="I19:K19"/>
    </sheetView>
  </sheetViews>
  <sheetFormatPr baseColWidth="10" defaultRowHeight="15" x14ac:dyDescent="0.25"/>
  <cols>
    <col min="1" max="1" width="3.140625" customWidth="1"/>
    <col min="2" max="6" width="10.28515625" customWidth="1"/>
    <col min="7" max="10" width="5.5703125" customWidth="1"/>
    <col min="11" max="11" width="10.7109375" customWidth="1"/>
    <col min="12" max="12" width="11" customWidth="1"/>
    <col min="14" max="14" width="27.42578125" customWidth="1"/>
    <col min="15" max="23" width="11.42578125" hidden="1" customWidth="1"/>
  </cols>
  <sheetData>
    <row r="1" spans="2:23" ht="24" customHeight="1" x14ac:dyDescent="0.25">
      <c r="B1" s="215" t="s">
        <v>1346</v>
      </c>
      <c r="C1" s="216"/>
      <c r="D1" s="216"/>
      <c r="E1" s="216"/>
      <c r="F1" s="216"/>
      <c r="G1" s="216"/>
      <c r="H1" s="216"/>
      <c r="I1" s="216"/>
      <c r="J1" s="216"/>
      <c r="K1" s="216"/>
      <c r="L1" s="217"/>
    </row>
    <row r="2" spans="2:23" ht="6.95" customHeight="1" x14ac:dyDescent="0.25">
      <c r="B2" s="57"/>
      <c r="D2" s="57"/>
      <c r="F2" s="57"/>
      <c r="G2" s="58"/>
      <c r="J2" s="57"/>
      <c r="K2" s="57"/>
      <c r="L2" s="57"/>
    </row>
    <row r="3" spans="2:23" ht="45" customHeight="1" x14ac:dyDescent="0.25">
      <c r="B3" s="545" t="s">
        <v>1343</v>
      </c>
      <c r="C3" s="545"/>
      <c r="D3" s="545" t="s">
        <v>1344</v>
      </c>
      <c r="E3" s="545"/>
      <c r="F3" s="545"/>
      <c r="G3" s="545" t="s">
        <v>1345</v>
      </c>
      <c r="H3" s="545"/>
      <c r="I3" s="545"/>
      <c r="J3" s="545"/>
      <c r="K3" s="20" t="s">
        <v>1688</v>
      </c>
      <c r="L3" s="20" t="s">
        <v>1339</v>
      </c>
      <c r="M3" s="3" t="str">
        <f>IF(SUM(Q4:Q13)=0,"&lt;-- Saisie obligatoire d'un ou plusieurs membres de l'équipe.","")</f>
        <v>&lt;-- Saisie obligatoire d'un ou plusieurs membres de l'équipe.</v>
      </c>
    </row>
    <row r="4" spans="2:23" ht="29.45" customHeight="1" x14ac:dyDescent="0.25">
      <c r="B4" s="540"/>
      <c r="C4" s="540"/>
      <c r="D4" s="234"/>
      <c r="E4" s="235"/>
      <c r="F4" s="236"/>
      <c r="G4" s="234"/>
      <c r="H4" s="235"/>
      <c r="I4" s="235"/>
      <c r="J4" s="236"/>
      <c r="K4" s="61"/>
      <c r="L4" s="18"/>
      <c r="M4" s="11" t="str">
        <f t="shared" ref="M4:M13" si="0">IF(AND(SUM(S4:W4)&gt;0,SUM(S4:W4)&lt;5),"&lt;-- Vous devez compléter la ligne entière.","")</f>
        <v/>
      </c>
      <c r="O4" t="b">
        <f t="shared" ref="O4:O13" si="1">ISNUMBER(K4)</f>
        <v>0</v>
      </c>
      <c r="Q4">
        <f>IF(AND(B4&lt;&gt;"",D4&lt;&gt;"",G4&lt;&gt;"",K4&lt;&gt;"",L4&lt;&gt;""),1,0)</f>
        <v>0</v>
      </c>
      <c r="S4">
        <f>IF(B4&lt;&gt;"",1,0)</f>
        <v>0</v>
      </c>
      <c r="T4">
        <f>IF(D4&lt;&gt;"",1,0)</f>
        <v>0</v>
      </c>
      <c r="U4">
        <f>IF(G4&lt;&gt;"",1,0)</f>
        <v>0</v>
      </c>
      <c r="V4">
        <f>IF(K4&lt;&gt;"",1,0)</f>
        <v>0</v>
      </c>
      <c r="W4">
        <f>IF(L4&lt;&gt;"",1,0)</f>
        <v>0</v>
      </c>
    </row>
    <row r="5" spans="2:23" ht="29.45" customHeight="1" x14ac:dyDescent="0.25">
      <c r="B5" s="540"/>
      <c r="C5" s="540"/>
      <c r="D5" s="234"/>
      <c r="E5" s="235"/>
      <c r="F5" s="236"/>
      <c r="G5" s="234"/>
      <c r="H5" s="235"/>
      <c r="I5" s="235"/>
      <c r="J5" s="236"/>
      <c r="K5" s="61"/>
      <c r="L5" s="18"/>
      <c r="M5" s="11" t="str">
        <f t="shared" si="0"/>
        <v/>
      </c>
      <c r="O5" t="b">
        <f t="shared" si="1"/>
        <v>0</v>
      </c>
      <c r="Q5">
        <f t="shared" ref="Q5:Q13" si="2">IF(OR(B5&lt;&gt;"",D5&lt;&gt;"",G5&lt;&gt;"",K5&lt;&gt;"",L5&lt;&gt;""),1,0)</f>
        <v>0</v>
      </c>
      <c r="S5">
        <f t="shared" ref="S5:S13" si="3">IF(B5&lt;&gt;"",1,0)</f>
        <v>0</v>
      </c>
      <c r="T5">
        <f t="shared" ref="T5:T13" si="4">IF(D5&lt;&gt;"",1,0)</f>
        <v>0</v>
      </c>
      <c r="U5">
        <f t="shared" ref="U5:U13" si="5">IF(G5&lt;&gt;"",1,0)</f>
        <v>0</v>
      </c>
      <c r="V5">
        <f t="shared" ref="V5:V13" si="6">IF(K5&lt;&gt;"",1,0)</f>
        <v>0</v>
      </c>
      <c r="W5">
        <f t="shared" ref="W5:W13" si="7">IF(L5&lt;&gt;"",1,0)</f>
        <v>0</v>
      </c>
    </row>
    <row r="6" spans="2:23" ht="29.45" customHeight="1" x14ac:dyDescent="0.25">
      <c r="B6" s="540"/>
      <c r="C6" s="540"/>
      <c r="D6" s="234"/>
      <c r="E6" s="235"/>
      <c r="F6" s="236"/>
      <c r="G6" s="234"/>
      <c r="H6" s="235"/>
      <c r="I6" s="235"/>
      <c r="J6" s="236"/>
      <c r="K6" s="61"/>
      <c r="L6" s="18"/>
      <c r="M6" s="11" t="str">
        <f t="shared" si="0"/>
        <v/>
      </c>
      <c r="O6" t="b">
        <f t="shared" si="1"/>
        <v>0</v>
      </c>
      <c r="Q6">
        <f t="shared" si="2"/>
        <v>0</v>
      </c>
      <c r="S6">
        <f t="shared" si="3"/>
        <v>0</v>
      </c>
      <c r="T6">
        <f t="shared" si="4"/>
        <v>0</v>
      </c>
      <c r="U6">
        <f t="shared" si="5"/>
        <v>0</v>
      </c>
      <c r="V6">
        <f t="shared" si="6"/>
        <v>0</v>
      </c>
      <c r="W6">
        <f t="shared" si="7"/>
        <v>0</v>
      </c>
    </row>
    <row r="7" spans="2:23" ht="29.45" customHeight="1" x14ac:dyDescent="0.25">
      <c r="B7" s="540"/>
      <c r="C7" s="540"/>
      <c r="D7" s="234"/>
      <c r="E7" s="235"/>
      <c r="F7" s="236"/>
      <c r="G7" s="234"/>
      <c r="H7" s="235"/>
      <c r="I7" s="235"/>
      <c r="J7" s="236"/>
      <c r="K7" s="61"/>
      <c r="L7" s="18"/>
      <c r="M7" s="11" t="str">
        <f t="shared" si="0"/>
        <v/>
      </c>
      <c r="O7" t="b">
        <f t="shared" si="1"/>
        <v>0</v>
      </c>
      <c r="Q7">
        <f t="shared" si="2"/>
        <v>0</v>
      </c>
      <c r="S7">
        <f t="shared" si="3"/>
        <v>0</v>
      </c>
      <c r="T7">
        <f t="shared" si="4"/>
        <v>0</v>
      </c>
      <c r="U7">
        <f t="shared" si="5"/>
        <v>0</v>
      </c>
      <c r="V7">
        <f t="shared" si="6"/>
        <v>0</v>
      </c>
      <c r="W7">
        <f t="shared" si="7"/>
        <v>0</v>
      </c>
    </row>
    <row r="8" spans="2:23" ht="29.45" customHeight="1" x14ac:dyDescent="0.25">
      <c r="B8" s="540"/>
      <c r="C8" s="540"/>
      <c r="D8" s="234"/>
      <c r="E8" s="235"/>
      <c r="F8" s="236"/>
      <c r="G8" s="234"/>
      <c r="H8" s="235"/>
      <c r="I8" s="235"/>
      <c r="J8" s="236"/>
      <c r="K8" s="61"/>
      <c r="L8" s="18"/>
      <c r="M8" s="11" t="str">
        <f t="shared" si="0"/>
        <v/>
      </c>
      <c r="O8" t="b">
        <f t="shared" si="1"/>
        <v>0</v>
      </c>
      <c r="Q8">
        <f t="shared" si="2"/>
        <v>0</v>
      </c>
      <c r="S8">
        <f t="shared" si="3"/>
        <v>0</v>
      </c>
      <c r="T8">
        <f t="shared" si="4"/>
        <v>0</v>
      </c>
      <c r="U8">
        <f t="shared" si="5"/>
        <v>0</v>
      </c>
      <c r="V8">
        <f t="shared" si="6"/>
        <v>0</v>
      </c>
      <c r="W8">
        <f t="shared" si="7"/>
        <v>0</v>
      </c>
    </row>
    <row r="9" spans="2:23" ht="29.45" customHeight="1" x14ac:dyDescent="0.25">
      <c r="B9" s="540"/>
      <c r="C9" s="540"/>
      <c r="D9" s="234"/>
      <c r="E9" s="235"/>
      <c r="F9" s="236"/>
      <c r="G9" s="234"/>
      <c r="H9" s="235"/>
      <c r="I9" s="235"/>
      <c r="J9" s="236"/>
      <c r="K9" s="61"/>
      <c r="L9" s="18"/>
      <c r="M9" s="11" t="str">
        <f t="shared" si="0"/>
        <v/>
      </c>
      <c r="O9" t="b">
        <f t="shared" si="1"/>
        <v>0</v>
      </c>
      <c r="Q9">
        <f t="shared" si="2"/>
        <v>0</v>
      </c>
      <c r="S9">
        <f t="shared" si="3"/>
        <v>0</v>
      </c>
      <c r="T9">
        <f t="shared" si="4"/>
        <v>0</v>
      </c>
      <c r="U9">
        <f t="shared" si="5"/>
        <v>0</v>
      </c>
      <c r="V9">
        <f t="shared" si="6"/>
        <v>0</v>
      </c>
      <c r="W9">
        <f t="shared" si="7"/>
        <v>0</v>
      </c>
    </row>
    <row r="10" spans="2:23" ht="29.45" customHeight="1" x14ac:dyDescent="0.25">
      <c r="B10" s="540"/>
      <c r="C10" s="540"/>
      <c r="D10" s="234"/>
      <c r="E10" s="235"/>
      <c r="F10" s="236"/>
      <c r="G10" s="234"/>
      <c r="H10" s="235"/>
      <c r="I10" s="235"/>
      <c r="J10" s="236"/>
      <c r="K10" s="61"/>
      <c r="L10" s="18"/>
      <c r="M10" s="11" t="str">
        <f t="shared" si="0"/>
        <v/>
      </c>
      <c r="O10" t="b">
        <f t="shared" si="1"/>
        <v>0</v>
      </c>
      <c r="Q10">
        <f t="shared" si="2"/>
        <v>0</v>
      </c>
      <c r="S10">
        <f t="shared" si="3"/>
        <v>0</v>
      </c>
      <c r="T10">
        <f t="shared" si="4"/>
        <v>0</v>
      </c>
      <c r="U10">
        <f t="shared" si="5"/>
        <v>0</v>
      </c>
      <c r="V10">
        <f t="shared" si="6"/>
        <v>0</v>
      </c>
      <c r="W10">
        <f t="shared" si="7"/>
        <v>0</v>
      </c>
    </row>
    <row r="11" spans="2:23" ht="29.45" customHeight="1" x14ac:dyDescent="0.25">
      <c r="B11" s="540"/>
      <c r="C11" s="540"/>
      <c r="D11" s="234"/>
      <c r="E11" s="235"/>
      <c r="F11" s="236"/>
      <c r="G11" s="234"/>
      <c r="H11" s="235"/>
      <c r="I11" s="235"/>
      <c r="J11" s="236"/>
      <c r="K11" s="61"/>
      <c r="L11" s="18"/>
      <c r="M11" s="11" t="str">
        <f t="shared" si="0"/>
        <v/>
      </c>
      <c r="O11" t="b">
        <f t="shared" si="1"/>
        <v>0</v>
      </c>
      <c r="Q11">
        <f t="shared" si="2"/>
        <v>0</v>
      </c>
      <c r="S11">
        <f t="shared" si="3"/>
        <v>0</v>
      </c>
      <c r="T11">
        <f t="shared" si="4"/>
        <v>0</v>
      </c>
      <c r="U11">
        <f t="shared" si="5"/>
        <v>0</v>
      </c>
      <c r="V11">
        <f t="shared" si="6"/>
        <v>0</v>
      </c>
      <c r="W11">
        <f t="shared" si="7"/>
        <v>0</v>
      </c>
    </row>
    <row r="12" spans="2:23" ht="29.45" customHeight="1" x14ac:dyDescent="0.25">
      <c r="B12" s="540"/>
      <c r="C12" s="540"/>
      <c r="D12" s="234"/>
      <c r="E12" s="235"/>
      <c r="F12" s="236"/>
      <c r="G12" s="234"/>
      <c r="H12" s="235"/>
      <c r="I12" s="235"/>
      <c r="J12" s="236"/>
      <c r="K12" s="61"/>
      <c r="L12" s="18"/>
      <c r="M12" s="11" t="str">
        <f t="shared" si="0"/>
        <v/>
      </c>
      <c r="O12" t="b">
        <f t="shared" si="1"/>
        <v>0</v>
      </c>
      <c r="Q12">
        <f t="shared" si="2"/>
        <v>0</v>
      </c>
      <c r="S12">
        <f t="shared" si="3"/>
        <v>0</v>
      </c>
      <c r="T12">
        <f t="shared" si="4"/>
        <v>0</v>
      </c>
      <c r="U12">
        <f t="shared" si="5"/>
        <v>0</v>
      </c>
      <c r="V12">
        <f t="shared" si="6"/>
        <v>0</v>
      </c>
      <c r="W12">
        <f t="shared" si="7"/>
        <v>0</v>
      </c>
    </row>
    <row r="13" spans="2:23" ht="29.45" customHeight="1" x14ac:dyDescent="0.25">
      <c r="B13" s="540"/>
      <c r="C13" s="540"/>
      <c r="D13" s="234"/>
      <c r="E13" s="235"/>
      <c r="F13" s="236"/>
      <c r="G13" s="234"/>
      <c r="H13" s="235"/>
      <c r="I13" s="235"/>
      <c r="J13" s="236"/>
      <c r="K13" s="61"/>
      <c r="L13" s="18"/>
      <c r="M13" s="11" t="str">
        <f t="shared" si="0"/>
        <v/>
      </c>
      <c r="O13" t="b">
        <f t="shared" si="1"/>
        <v>0</v>
      </c>
      <c r="Q13">
        <f t="shared" si="2"/>
        <v>0</v>
      </c>
      <c r="S13">
        <f t="shared" si="3"/>
        <v>0</v>
      </c>
      <c r="T13">
        <f t="shared" si="4"/>
        <v>0</v>
      </c>
      <c r="U13">
        <f t="shared" si="5"/>
        <v>0</v>
      </c>
      <c r="V13">
        <f t="shared" si="6"/>
        <v>0</v>
      </c>
      <c r="W13">
        <f t="shared" si="7"/>
        <v>0</v>
      </c>
    </row>
    <row r="14" spans="2:23" ht="6.95" customHeight="1" x14ac:dyDescent="0.25"/>
    <row r="15" spans="2:23" ht="24" customHeight="1" x14ac:dyDescent="0.25">
      <c r="B15" s="258" t="s">
        <v>1347</v>
      </c>
      <c r="C15" s="259"/>
      <c r="D15" s="259"/>
      <c r="E15" s="259"/>
      <c r="F15" s="259"/>
      <c r="G15" s="259"/>
      <c r="H15" s="259"/>
      <c r="I15" s="259"/>
      <c r="J15" s="259"/>
      <c r="K15" s="259"/>
      <c r="L15" s="259"/>
    </row>
    <row r="16" spans="2:23" ht="6.95" customHeight="1" x14ac:dyDescent="0.25">
      <c r="B16" s="14"/>
      <c r="C16" s="22"/>
      <c r="D16" s="14"/>
      <c r="E16" s="14"/>
      <c r="F16" s="14"/>
      <c r="G16" s="22"/>
      <c r="H16" s="14"/>
      <c r="I16" s="22"/>
      <c r="J16" s="14"/>
      <c r="K16" s="14"/>
      <c r="L16" s="14"/>
    </row>
    <row r="17" spans="2:23" ht="45" customHeight="1" x14ac:dyDescent="0.25">
      <c r="B17" s="237" t="s">
        <v>1350</v>
      </c>
      <c r="C17" s="237"/>
      <c r="D17" s="237" t="s">
        <v>1349</v>
      </c>
      <c r="E17" s="237"/>
      <c r="F17" s="545" t="s">
        <v>1689</v>
      </c>
      <c r="G17" s="545"/>
      <c r="H17" s="237"/>
      <c r="I17" s="239" t="s">
        <v>1348</v>
      </c>
      <c r="J17" s="240"/>
      <c r="K17" s="241"/>
      <c r="L17" s="20" t="s">
        <v>1339</v>
      </c>
      <c r="M17" s="3" t="str">
        <f>IF(SUM(Q18:Q27)=0,"&lt;-- Saisie obligatoire d'un ou plusieurs partenaires.","")</f>
        <v>&lt;-- Saisie obligatoire d'un ou plusieurs partenaires.</v>
      </c>
    </row>
    <row r="18" spans="2:23" ht="29.45" customHeight="1" x14ac:dyDescent="0.25">
      <c r="B18" s="540"/>
      <c r="C18" s="540"/>
      <c r="D18" s="540"/>
      <c r="E18" s="540"/>
      <c r="F18" s="541"/>
      <c r="G18" s="541"/>
      <c r="H18" s="541"/>
      <c r="I18" s="542"/>
      <c r="J18" s="543"/>
      <c r="K18" s="544"/>
      <c r="L18" s="59"/>
      <c r="M18" s="11" t="str">
        <f t="shared" ref="M18:M26" si="8">IF(AND(SUM(S18:W18)&gt;0,SUM(S18:W18)&lt;5),"&lt;-- Vous devez compléter la ligne entière.","")</f>
        <v/>
      </c>
      <c r="Q18">
        <f>IF(OR(B18&lt;&gt;"",D18&lt;&gt;"",F18&lt;&gt;"",I18&lt;&gt;"",L18&lt;&gt;""),1,0)</f>
        <v>0</v>
      </c>
      <c r="S18">
        <f>IF(B18&lt;&gt;"",1,0)</f>
        <v>0</v>
      </c>
      <c r="T18">
        <f>IF(D18&lt;&gt;"",1,0)</f>
        <v>0</v>
      </c>
      <c r="U18">
        <f>IF(F18&lt;&gt;"",1,0)</f>
        <v>0</v>
      </c>
      <c r="V18">
        <f>IF(I18&lt;&gt;"",1,0)</f>
        <v>0</v>
      </c>
      <c r="W18">
        <f>IF(L18&lt;&gt;"",1,0)</f>
        <v>0</v>
      </c>
    </row>
    <row r="19" spans="2:23" ht="29.45" customHeight="1" x14ac:dyDescent="0.25">
      <c r="B19" s="540"/>
      <c r="C19" s="540"/>
      <c r="D19" s="540"/>
      <c r="E19" s="540"/>
      <c r="F19" s="541"/>
      <c r="G19" s="541"/>
      <c r="H19" s="541"/>
      <c r="I19" s="542"/>
      <c r="J19" s="543"/>
      <c r="K19" s="544"/>
      <c r="L19" s="59"/>
      <c r="M19" s="11" t="str">
        <f t="shared" si="8"/>
        <v/>
      </c>
      <c r="Q19">
        <f t="shared" ref="Q19:Q26" si="9">IF(OR(B19&lt;&gt;"",D19&lt;&gt;"",F19&lt;&gt;"",I19&lt;&gt;"",L19&lt;&gt;""),1,0)</f>
        <v>0</v>
      </c>
      <c r="S19">
        <f t="shared" ref="S19:S26" si="10">IF(B19&lt;&gt;"",1,0)</f>
        <v>0</v>
      </c>
      <c r="T19">
        <f t="shared" ref="T19:T26" si="11">IF(D19&lt;&gt;"",1,0)</f>
        <v>0</v>
      </c>
      <c r="U19">
        <f t="shared" ref="U19:U26" si="12">IF(F19&lt;&gt;"",1,0)</f>
        <v>0</v>
      </c>
      <c r="V19">
        <f t="shared" ref="V19:V26" si="13">IF(I19&lt;&gt;"",1,0)</f>
        <v>0</v>
      </c>
      <c r="W19">
        <f t="shared" ref="W19:W26" si="14">IF(L19&lt;&gt;"",1,0)</f>
        <v>0</v>
      </c>
    </row>
    <row r="20" spans="2:23" ht="29.45" customHeight="1" x14ac:dyDescent="0.25">
      <c r="B20" s="540"/>
      <c r="C20" s="540"/>
      <c r="D20" s="540"/>
      <c r="E20" s="540"/>
      <c r="F20" s="541"/>
      <c r="G20" s="541"/>
      <c r="H20" s="541"/>
      <c r="I20" s="542"/>
      <c r="J20" s="543"/>
      <c r="K20" s="544"/>
      <c r="L20" s="59"/>
      <c r="M20" s="11" t="str">
        <f t="shared" si="8"/>
        <v/>
      </c>
      <c r="Q20">
        <f t="shared" si="9"/>
        <v>0</v>
      </c>
      <c r="S20">
        <f t="shared" si="10"/>
        <v>0</v>
      </c>
      <c r="T20">
        <f t="shared" si="11"/>
        <v>0</v>
      </c>
      <c r="U20">
        <f t="shared" si="12"/>
        <v>0</v>
      </c>
      <c r="V20">
        <f t="shared" si="13"/>
        <v>0</v>
      </c>
      <c r="W20">
        <f t="shared" si="14"/>
        <v>0</v>
      </c>
    </row>
    <row r="21" spans="2:23" ht="29.45" customHeight="1" x14ac:dyDescent="0.25">
      <c r="B21" s="540"/>
      <c r="C21" s="540"/>
      <c r="D21" s="540"/>
      <c r="E21" s="540"/>
      <c r="F21" s="541"/>
      <c r="G21" s="541"/>
      <c r="H21" s="541"/>
      <c r="I21" s="542"/>
      <c r="J21" s="543"/>
      <c r="K21" s="544"/>
      <c r="L21" s="59"/>
      <c r="M21" s="11" t="str">
        <f t="shared" si="8"/>
        <v/>
      </c>
      <c r="Q21">
        <f t="shared" si="9"/>
        <v>0</v>
      </c>
      <c r="S21">
        <f t="shared" si="10"/>
        <v>0</v>
      </c>
      <c r="T21">
        <f t="shared" si="11"/>
        <v>0</v>
      </c>
      <c r="U21">
        <f t="shared" si="12"/>
        <v>0</v>
      </c>
      <c r="V21">
        <f t="shared" si="13"/>
        <v>0</v>
      </c>
      <c r="W21">
        <f t="shared" si="14"/>
        <v>0</v>
      </c>
    </row>
    <row r="22" spans="2:23" ht="29.45" customHeight="1" x14ac:dyDescent="0.25">
      <c r="B22" s="540"/>
      <c r="C22" s="540"/>
      <c r="D22" s="540"/>
      <c r="E22" s="540"/>
      <c r="F22" s="541"/>
      <c r="G22" s="541"/>
      <c r="H22" s="541"/>
      <c r="I22" s="542"/>
      <c r="J22" s="543"/>
      <c r="K22" s="544"/>
      <c r="L22" s="59"/>
      <c r="M22" s="11" t="str">
        <f t="shared" si="8"/>
        <v/>
      </c>
      <c r="Q22">
        <f t="shared" si="9"/>
        <v>0</v>
      </c>
      <c r="S22">
        <f t="shared" si="10"/>
        <v>0</v>
      </c>
      <c r="T22">
        <f t="shared" si="11"/>
        <v>0</v>
      </c>
      <c r="U22">
        <f t="shared" si="12"/>
        <v>0</v>
      </c>
      <c r="V22">
        <f t="shared" si="13"/>
        <v>0</v>
      </c>
      <c r="W22">
        <f t="shared" si="14"/>
        <v>0</v>
      </c>
    </row>
    <row r="23" spans="2:23" ht="29.45" customHeight="1" x14ac:dyDescent="0.25">
      <c r="B23" s="540"/>
      <c r="C23" s="540"/>
      <c r="D23" s="540"/>
      <c r="E23" s="540"/>
      <c r="F23" s="541"/>
      <c r="G23" s="541"/>
      <c r="H23" s="541"/>
      <c r="I23" s="542"/>
      <c r="J23" s="543"/>
      <c r="K23" s="544"/>
      <c r="L23" s="59"/>
      <c r="M23" s="11" t="str">
        <f t="shared" si="8"/>
        <v/>
      </c>
      <c r="Q23">
        <f t="shared" si="9"/>
        <v>0</v>
      </c>
      <c r="S23">
        <f t="shared" si="10"/>
        <v>0</v>
      </c>
      <c r="T23">
        <f t="shared" si="11"/>
        <v>0</v>
      </c>
      <c r="U23">
        <f t="shared" si="12"/>
        <v>0</v>
      </c>
      <c r="V23">
        <f t="shared" si="13"/>
        <v>0</v>
      </c>
      <c r="W23">
        <f t="shared" si="14"/>
        <v>0</v>
      </c>
    </row>
    <row r="24" spans="2:23" ht="29.45" customHeight="1" x14ac:dyDescent="0.25">
      <c r="B24" s="540"/>
      <c r="C24" s="540"/>
      <c r="D24" s="540"/>
      <c r="E24" s="540"/>
      <c r="F24" s="541"/>
      <c r="G24" s="541"/>
      <c r="H24" s="541"/>
      <c r="I24" s="542"/>
      <c r="J24" s="543"/>
      <c r="K24" s="544"/>
      <c r="L24" s="59"/>
      <c r="M24" s="11" t="str">
        <f t="shared" si="8"/>
        <v/>
      </c>
      <c r="Q24">
        <f t="shared" si="9"/>
        <v>0</v>
      </c>
      <c r="S24">
        <f t="shared" si="10"/>
        <v>0</v>
      </c>
      <c r="T24">
        <f t="shared" si="11"/>
        <v>0</v>
      </c>
      <c r="U24">
        <f t="shared" si="12"/>
        <v>0</v>
      </c>
      <c r="V24">
        <f t="shared" si="13"/>
        <v>0</v>
      </c>
      <c r="W24">
        <f t="shared" si="14"/>
        <v>0</v>
      </c>
    </row>
    <row r="25" spans="2:23" ht="29.45" customHeight="1" x14ac:dyDescent="0.25">
      <c r="B25" s="540"/>
      <c r="C25" s="540"/>
      <c r="D25" s="540"/>
      <c r="E25" s="540"/>
      <c r="F25" s="541"/>
      <c r="G25" s="541"/>
      <c r="H25" s="541"/>
      <c r="I25" s="542"/>
      <c r="J25" s="543"/>
      <c r="K25" s="544"/>
      <c r="L25" s="59"/>
      <c r="M25" s="11" t="str">
        <f t="shared" si="8"/>
        <v/>
      </c>
      <c r="Q25">
        <f t="shared" si="9"/>
        <v>0</v>
      </c>
      <c r="S25">
        <f t="shared" si="10"/>
        <v>0</v>
      </c>
      <c r="T25">
        <f t="shared" si="11"/>
        <v>0</v>
      </c>
      <c r="U25">
        <f t="shared" si="12"/>
        <v>0</v>
      </c>
      <c r="V25">
        <f t="shared" si="13"/>
        <v>0</v>
      </c>
      <c r="W25">
        <f t="shared" si="14"/>
        <v>0</v>
      </c>
    </row>
    <row r="26" spans="2:23" ht="29.45" customHeight="1" x14ac:dyDescent="0.25">
      <c r="B26" s="540"/>
      <c r="C26" s="540"/>
      <c r="D26" s="540"/>
      <c r="E26" s="540"/>
      <c r="F26" s="541"/>
      <c r="G26" s="541"/>
      <c r="H26" s="541"/>
      <c r="I26" s="542"/>
      <c r="J26" s="543"/>
      <c r="K26" s="544"/>
      <c r="L26" s="59"/>
      <c r="M26" s="11" t="str">
        <f t="shared" si="8"/>
        <v/>
      </c>
      <c r="Q26">
        <f t="shared" si="9"/>
        <v>0</v>
      </c>
      <c r="S26">
        <f t="shared" si="10"/>
        <v>0</v>
      </c>
      <c r="T26">
        <f t="shared" si="11"/>
        <v>0</v>
      </c>
      <c r="U26">
        <f t="shared" si="12"/>
        <v>0</v>
      </c>
      <c r="V26">
        <f t="shared" si="13"/>
        <v>0</v>
      </c>
      <c r="W26">
        <f t="shared" si="14"/>
        <v>0</v>
      </c>
    </row>
    <row r="27" spans="2:23" ht="6.95" customHeight="1" x14ac:dyDescent="0.25"/>
    <row r="28" spans="2:23" ht="24" customHeight="1" x14ac:dyDescent="0.25">
      <c r="B28" s="215" t="s">
        <v>1336</v>
      </c>
      <c r="C28" s="216"/>
      <c r="D28" s="216"/>
      <c r="E28" s="216"/>
      <c r="F28" s="216"/>
      <c r="G28" s="216"/>
      <c r="H28" s="216"/>
      <c r="I28" s="216"/>
      <c r="J28" s="216"/>
      <c r="K28" s="216"/>
      <c r="L28" s="216"/>
    </row>
    <row r="29" spans="2:23" ht="8.25" customHeight="1" x14ac:dyDescent="0.25">
      <c r="B29" s="57"/>
      <c r="C29" s="57"/>
      <c r="D29" s="57"/>
      <c r="E29" s="57"/>
      <c r="F29" s="57"/>
      <c r="G29" s="57"/>
      <c r="H29" s="57"/>
      <c r="I29" s="57"/>
      <c r="J29" s="57"/>
      <c r="K29" s="57"/>
    </row>
    <row r="30" spans="2:23" ht="16.5" customHeight="1" x14ac:dyDescent="0.25">
      <c r="B30" s="194" t="s">
        <v>1337</v>
      </c>
      <c r="C30" s="195"/>
      <c r="D30" s="195"/>
      <c r="E30" s="195"/>
      <c r="F30" s="195"/>
      <c r="G30" s="195"/>
      <c r="H30" s="195"/>
      <c r="I30" s="195"/>
      <c r="J30" s="195"/>
      <c r="K30" s="195"/>
      <c r="L30" s="196"/>
    </row>
    <row r="31" spans="2:23" ht="138" customHeight="1" x14ac:dyDescent="0.25">
      <c r="B31" s="197"/>
      <c r="C31" s="198"/>
      <c r="D31" s="198"/>
      <c r="E31" s="198"/>
      <c r="F31" s="198"/>
      <c r="G31" s="198"/>
      <c r="H31" s="198"/>
      <c r="I31" s="198"/>
      <c r="J31" s="198"/>
      <c r="K31" s="198"/>
      <c r="L31" s="199"/>
      <c r="M31" s="19"/>
    </row>
    <row r="32" spans="2:23" ht="16.5" customHeight="1" x14ac:dyDescent="0.25">
      <c r="B32" s="194" t="s">
        <v>1338</v>
      </c>
      <c r="C32" s="195"/>
      <c r="D32" s="195"/>
      <c r="E32" s="195"/>
      <c r="F32" s="195"/>
      <c r="G32" s="195"/>
      <c r="H32" s="195"/>
      <c r="I32" s="195"/>
      <c r="J32" s="195"/>
      <c r="K32" s="195"/>
      <c r="L32" s="196"/>
    </row>
    <row r="33" spans="2:13" ht="138" customHeight="1" x14ac:dyDescent="0.25">
      <c r="B33" s="197"/>
      <c r="C33" s="198"/>
      <c r="D33" s="198"/>
      <c r="E33" s="198"/>
      <c r="F33" s="198"/>
      <c r="G33" s="198"/>
      <c r="H33" s="198"/>
      <c r="I33" s="198"/>
      <c r="J33" s="198"/>
      <c r="K33" s="198"/>
      <c r="L33" s="199"/>
      <c r="M33" s="19"/>
    </row>
  </sheetData>
  <sheetProtection algorithmName="SHA-512" hashValue="50J5wd2etd2vF4VwtGrOlp6zkLWDZiKjYPWuDWNpqDC+pibgupI4JZ7EfBwvWxCRHvwh92aoZfhItI4e5/Un8w==" saltValue="Fm41CuVbEFahLS6KUVwj4g==" spinCount="100000" sheet="1" objects="1" scenarios="1"/>
  <mergeCells count="80">
    <mergeCell ref="G12:J12"/>
    <mergeCell ref="D13:F13"/>
    <mergeCell ref="G13:J13"/>
    <mergeCell ref="G9:J9"/>
    <mergeCell ref="D10:F10"/>
    <mergeCell ref="G10:J10"/>
    <mergeCell ref="D11:F11"/>
    <mergeCell ref="G11:J11"/>
    <mergeCell ref="G6:J6"/>
    <mergeCell ref="D7:F7"/>
    <mergeCell ref="G7:J7"/>
    <mergeCell ref="D8:F8"/>
    <mergeCell ref="G8:J8"/>
    <mergeCell ref="B12:C12"/>
    <mergeCell ref="B13:C13"/>
    <mergeCell ref="D12:F12"/>
    <mergeCell ref="B10:C10"/>
    <mergeCell ref="B11:C11"/>
    <mergeCell ref="B8:C8"/>
    <mergeCell ref="B9:C9"/>
    <mergeCell ref="D9:F9"/>
    <mergeCell ref="B6:C6"/>
    <mergeCell ref="B7:C7"/>
    <mergeCell ref="D6:F6"/>
    <mergeCell ref="B4:C4"/>
    <mergeCell ref="B5:C5"/>
    <mergeCell ref="B1:L1"/>
    <mergeCell ref="B3:C3"/>
    <mergeCell ref="G3:J3"/>
    <mergeCell ref="G4:J4"/>
    <mergeCell ref="D4:F4"/>
    <mergeCell ref="D3:F3"/>
    <mergeCell ref="D5:F5"/>
    <mergeCell ref="G5:J5"/>
    <mergeCell ref="B28:L28"/>
    <mergeCell ref="B30:L30"/>
    <mergeCell ref="B31:L31"/>
    <mergeCell ref="B32:L32"/>
    <mergeCell ref="B33:L33"/>
    <mergeCell ref="F19:H19"/>
    <mergeCell ref="B20:C20"/>
    <mergeCell ref="D20:E20"/>
    <mergeCell ref="F20:H20"/>
    <mergeCell ref="I19:K19"/>
    <mergeCell ref="I20:K20"/>
    <mergeCell ref="B19:C19"/>
    <mergeCell ref="D19:E19"/>
    <mergeCell ref="B15:L15"/>
    <mergeCell ref="F17:H17"/>
    <mergeCell ref="F18:H18"/>
    <mergeCell ref="D17:E17"/>
    <mergeCell ref="D18:E18"/>
    <mergeCell ref="B17:C17"/>
    <mergeCell ref="I17:K17"/>
    <mergeCell ref="I18:K18"/>
    <mergeCell ref="B18:C18"/>
    <mergeCell ref="F26:H26"/>
    <mergeCell ref="B23:C23"/>
    <mergeCell ref="D23:E23"/>
    <mergeCell ref="F23:H23"/>
    <mergeCell ref="B24:C24"/>
    <mergeCell ref="D24:E24"/>
    <mergeCell ref="F24:H24"/>
    <mergeCell ref="B25:C25"/>
    <mergeCell ref="D25:E25"/>
    <mergeCell ref="F25:H25"/>
    <mergeCell ref="B26:C26"/>
    <mergeCell ref="D26:E26"/>
    <mergeCell ref="I26:K26"/>
    <mergeCell ref="I25:K25"/>
    <mergeCell ref="I23:K23"/>
    <mergeCell ref="I24:K24"/>
    <mergeCell ref="I21:K21"/>
    <mergeCell ref="I22:K22"/>
    <mergeCell ref="B21:C21"/>
    <mergeCell ref="D21:E21"/>
    <mergeCell ref="B22:C22"/>
    <mergeCell ref="D22:E22"/>
    <mergeCell ref="F22:H22"/>
    <mergeCell ref="F21:H21"/>
  </mergeCells>
  <conditionalFormatting sqref="B4:L13">
    <cfRule type="expression" dxfId="18" priority="2">
      <formula>SUM($Q$4:$Q$13)=0</formula>
    </cfRule>
  </conditionalFormatting>
  <conditionalFormatting sqref="B18:L26">
    <cfRule type="expression" dxfId="17" priority="1">
      <formula>SUM($Q$18:$Q$26)=0</formula>
    </cfRule>
  </conditionalFormatting>
  <dataValidations count="1">
    <dataValidation type="whole" operator="greaterThanOrEqual" allowBlank="1" showInputMessage="1" showErrorMessage="1" error="Entrer l'expertise dans le cadre du projet en nombre d'année." sqref="K4:K13" xr:uid="{F7B3AB7F-5EAF-4630-BE5C-A14524A2FCBB}">
      <formula1>0</formula1>
    </dataValidation>
  </dataValidations>
  <pageMargins left="0.51181102362204722" right="0.43307086614173229" top="0.43307086614173229" bottom="0.84"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2 juillet 2026
Onglet Gestion du projet
Page &amp;P de &amp;N</oddFooter>
  </headerFooter>
  <rowBreaks count="1" manualBreakCount="1">
    <brk id="26" min="1" max="11" man="1"/>
  </rowBreaks>
  <legacyDrawing r:id="rId2"/>
  <extLst>
    <ext xmlns:x14="http://schemas.microsoft.com/office/spreadsheetml/2009/9/main" uri="{CCE6A557-97BC-4b89-ADB6-D9C93CAAB3DF}">
      <x14:dataValidations xmlns:xm="http://schemas.microsoft.com/office/excel/2006/main" count="1">
        <x14:dataValidation type="list" allowBlank="1" showErrorMessage="1" error="Sélectionnez dans la liste" xr:uid="{A6384938-71D1-4074-AF74-F6F79C5CCAF6}">
          <x14:formula1>
            <xm:f>Liste!$AB$2:$AB$4</xm:f>
          </x14:formula1>
          <xm:sqref>L4:L13 L18:L26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pageSetUpPr fitToPage="1"/>
  </sheetPr>
  <dimension ref="B1:AF45"/>
  <sheetViews>
    <sheetView showGridLines="0" zoomScale="90" zoomScaleNormal="90" workbookViewId="0">
      <selection activeCell="AL9" sqref="AL9"/>
    </sheetView>
  </sheetViews>
  <sheetFormatPr baseColWidth="10" defaultRowHeight="15" x14ac:dyDescent="0.25"/>
  <cols>
    <col min="1" max="1" width="3.140625" customWidth="1"/>
    <col min="2" max="2" width="5.7109375" customWidth="1"/>
    <col min="3" max="3" width="12" customWidth="1"/>
    <col min="4" max="4" width="11" customWidth="1"/>
    <col min="5" max="5" width="14.140625" customWidth="1"/>
    <col min="6" max="6" width="13.85546875" customWidth="1"/>
    <col min="7" max="8" width="11" customWidth="1"/>
    <col min="9" max="10" width="15.7109375" customWidth="1"/>
    <col min="11" max="11" width="12.28515625" customWidth="1"/>
    <col min="12" max="12" width="22.5703125" bestFit="1" customWidth="1"/>
    <col min="13" max="13" width="13.140625" customWidth="1"/>
    <col min="14" max="32" width="13.140625" hidden="1" customWidth="1"/>
    <col min="33" max="33" width="13.140625" customWidth="1"/>
  </cols>
  <sheetData>
    <row r="1" spans="2:16" ht="22.5" customHeight="1" x14ac:dyDescent="0.25">
      <c r="B1" s="215" t="s">
        <v>1413</v>
      </c>
      <c r="C1" s="216"/>
      <c r="D1" s="216"/>
      <c r="E1" s="216"/>
      <c r="F1" s="216"/>
      <c r="G1" s="216"/>
      <c r="H1" s="216"/>
      <c r="I1" s="216"/>
      <c r="J1" s="216"/>
      <c r="K1" s="217"/>
    </row>
    <row r="2" spans="2:16" ht="29.25" customHeight="1" x14ac:dyDescent="0.25">
      <c r="B2" s="630" t="s">
        <v>1671</v>
      </c>
      <c r="C2" s="561" t="s">
        <v>1454</v>
      </c>
      <c r="D2" s="562"/>
      <c r="E2" s="563"/>
      <c r="F2" s="562"/>
      <c r="G2" s="562"/>
      <c r="H2" s="564"/>
      <c r="I2" s="565" t="s">
        <v>1412</v>
      </c>
      <c r="J2" s="566"/>
      <c r="K2" s="559" t="s">
        <v>1353</v>
      </c>
    </row>
    <row r="3" spans="2:16" s="24" customFormat="1" ht="60" x14ac:dyDescent="0.25">
      <c r="B3" s="631"/>
      <c r="C3" s="592" t="s">
        <v>1351</v>
      </c>
      <c r="D3" s="593"/>
      <c r="E3" s="78" t="s">
        <v>1444</v>
      </c>
      <c r="F3" s="77" t="s">
        <v>1414</v>
      </c>
      <c r="G3" s="588" t="s">
        <v>1352</v>
      </c>
      <c r="H3" s="589"/>
      <c r="I3" s="65" t="s">
        <v>1556</v>
      </c>
      <c r="J3" s="20" t="s">
        <v>1416</v>
      </c>
      <c r="K3" s="560"/>
      <c r="P3" s="64"/>
    </row>
    <row r="4" spans="2:16" ht="23.25" customHeight="1" x14ac:dyDescent="0.25">
      <c r="B4" s="21">
        <v>1</v>
      </c>
      <c r="C4" s="572" t="s">
        <v>1445</v>
      </c>
      <c r="D4" s="573"/>
      <c r="E4" s="79" t="s">
        <v>0</v>
      </c>
      <c r="F4" s="68"/>
      <c r="G4" s="574" t="s">
        <v>1358</v>
      </c>
      <c r="H4" s="591"/>
      <c r="I4" s="66" t="str">
        <f>IF(F4="","",F4)</f>
        <v/>
      </c>
      <c r="J4" s="25" t="str">
        <f t="shared" ref="J4:J13" si="0">IF(AND(ISNUMBER(F4),ISNUMBER(I4)),IF(OR($I$14=0,$I$14=""),"",I4/$I$14*100),"")</f>
        <v/>
      </c>
      <c r="K4" s="100" t="s">
        <v>1356</v>
      </c>
      <c r="L4" s="3" t="str">
        <f>IF(OR(F4="",G4="",I4=0,K4=""),"&lt;-- Saisie obligatoire sur la ligne " &amp; B4,IF(AND(F4&lt;&gt;"",ISNUMBER(F4)=FALSE),"&lt;-- Saisir une valeur numérique au montant de la contribution",IF(AND(I4&lt;&gt;"",ISNUMBER(I4)=FALSE),"&lt;-- Saisir une valeur numérique au montant applicable","")))</f>
        <v>&lt;-- Saisie obligatoire sur la ligne 1</v>
      </c>
      <c r="N4">
        <f>IF(OR(F4="",G4="",I4="",K4=""),0,1)</f>
        <v>0</v>
      </c>
    </row>
    <row r="5" spans="2:16" ht="23.25" customHeight="1" x14ac:dyDescent="0.25">
      <c r="B5" s="21">
        <v>2</v>
      </c>
      <c r="C5" s="574" t="s">
        <v>1384</v>
      </c>
      <c r="D5" s="575"/>
      <c r="E5" s="74"/>
      <c r="F5" s="68"/>
      <c r="G5" s="574" t="s">
        <v>1392</v>
      </c>
      <c r="H5" s="591"/>
      <c r="I5" s="67"/>
      <c r="J5" s="25" t="str">
        <f t="shared" si="0"/>
        <v/>
      </c>
      <c r="K5" s="100" t="s">
        <v>1393</v>
      </c>
      <c r="L5" s="3" t="str">
        <f>IF(N5=0,"&lt;-- Saisie obligatoire sur la ligne " &amp; B5,"")</f>
        <v>&lt;-- Saisie obligatoire sur la ligne 2</v>
      </c>
      <c r="N5">
        <f>IF(OR(F5="",G5="",I5="",K5=""),0,1)</f>
        <v>0</v>
      </c>
    </row>
    <row r="6" spans="2:16" ht="23.25" customHeight="1" x14ac:dyDescent="0.25">
      <c r="B6" s="21">
        <v>3</v>
      </c>
      <c r="C6" s="568"/>
      <c r="D6" s="570"/>
      <c r="E6" s="75"/>
      <c r="F6" s="68"/>
      <c r="G6" s="568"/>
      <c r="H6" s="569"/>
      <c r="I6" s="67"/>
      <c r="J6" s="25" t="str">
        <f t="shared" si="0"/>
        <v/>
      </c>
      <c r="K6" s="18"/>
      <c r="L6" s="3" t="str">
        <f>IF(N6=0,"&lt;-- Saisie obligatoire sur la ligne " &amp; B6,"")</f>
        <v>&lt;-- Saisie obligatoire sur la ligne 3</v>
      </c>
      <c r="N6">
        <f>IF(AND(C6&lt;&gt;"",F6&lt;&gt;"",G6&lt;&gt;"",I6&lt;&gt;"",K6&lt;&gt;""),1,0)</f>
        <v>0</v>
      </c>
    </row>
    <row r="7" spans="2:16" ht="23.25" customHeight="1" x14ac:dyDescent="0.25">
      <c r="B7" s="21">
        <v>4</v>
      </c>
      <c r="C7" s="568"/>
      <c r="D7" s="570"/>
      <c r="E7" s="75"/>
      <c r="F7" s="68"/>
      <c r="G7" s="568"/>
      <c r="H7" s="569"/>
      <c r="I7" s="67"/>
      <c r="J7" s="25" t="str">
        <f t="shared" si="0"/>
        <v/>
      </c>
      <c r="K7" s="18"/>
      <c r="L7" s="3" t="str">
        <f t="shared" ref="L7:L13" si="1">IF(N7=1,"&lt;-- Il manque des informations à la ligne " &amp; B7,IF(AND(F7&lt;&gt;"",ISNUMBER(F7)=FALSE),"&lt;-- Saisir une valeur au montant de la contribution.",IF(AND(I7&lt;&gt;"",ISNUMBER(I7)=FALSE),"&lt;-- Saisir une valeur au montant applicable.","")))</f>
        <v/>
      </c>
      <c r="N7">
        <f t="shared" ref="N7:N13" si="2">IF(AND(C7&lt;&gt;"",F7&lt;&gt;"",G7&lt;&gt;"",I7&lt;&gt;"",K7&lt;&gt;""),1,0)</f>
        <v>0</v>
      </c>
    </row>
    <row r="8" spans="2:16" ht="23.25" customHeight="1" x14ac:dyDescent="0.25">
      <c r="B8" s="21">
        <v>5</v>
      </c>
      <c r="C8" s="568"/>
      <c r="D8" s="570"/>
      <c r="E8" s="75"/>
      <c r="F8" s="68"/>
      <c r="G8" s="568"/>
      <c r="H8" s="569"/>
      <c r="I8" s="67"/>
      <c r="J8" s="25" t="str">
        <f t="shared" si="0"/>
        <v/>
      </c>
      <c r="K8" s="18"/>
      <c r="L8" s="3" t="str">
        <f t="shared" si="1"/>
        <v/>
      </c>
      <c r="N8">
        <f t="shared" si="2"/>
        <v>0</v>
      </c>
    </row>
    <row r="9" spans="2:16" ht="23.25" customHeight="1" x14ac:dyDescent="0.25">
      <c r="B9" s="21">
        <v>6</v>
      </c>
      <c r="C9" s="568"/>
      <c r="D9" s="570"/>
      <c r="E9" s="75"/>
      <c r="F9" s="68"/>
      <c r="G9" s="568"/>
      <c r="H9" s="569"/>
      <c r="I9" s="67"/>
      <c r="J9" s="25" t="str">
        <f t="shared" si="0"/>
        <v/>
      </c>
      <c r="K9" s="18"/>
      <c r="L9" s="3" t="str">
        <f t="shared" si="1"/>
        <v/>
      </c>
      <c r="N9">
        <f t="shared" si="2"/>
        <v>0</v>
      </c>
    </row>
    <row r="10" spans="2:16" ht="23.25" customHeight="1" x14ac:dyDescent="0.25">
      <c r="B10" s="21">
        <v>7</v>
      </c>
      <c r="C10" s="568"/>
      <c r="D10" s="570"/>
      <c r="E10" s="75"/>
      <c r="F10" s="68"/>
      <c r="G10" s="568"/>
      <c r="H10" s="569"/>
      <c r="I10" s="67"/>
      <c r="J10" s="25" t="str">
        <f t="shared" si="0"/>
        <v/>
      </c>
      <c r="K10" s="18"/>
      <c r="L10" s="3" t="str">
        <f t="shared" si="1"/>
        <v/>
      </c>
      <c r="N10">
        <f t="shared" si="2"/>
        <v>0</v>
      </c>
    </row>
    <row r="11" spans="2:16" ht="23.25" customHeight="1" x14ac:dyDescent="0.25">
      <c r="B11" s="21">
        <v>8</v>
      </c>
      <c r="C11" s="568"/>
      <c r="D11" s="570"/>
      <c r="E11" s="75"/>
      <c r="F11" s="68"/>
      <c r="G11" s="568"/>
      <c r="H11" s="569"/>
      <c r="I11" s="67"/>
      <c r="J11" s="25" t="str">
        <f t="shared" si="0"/>
        <v/>
      </c>
      <c r="K11" s="18"/>
      <c r="L11" s="3" t="str">
        <f t="shared" si="1"/>
        <v/>
      </c>
      <c r="N11">
        <f t="shared" si="2"/>
        <v>0</v>
      </c>
    </row>
    <row r="12" spans="2:16" ht="23.25" customHeight="1" x14ac:dyDescent="0.25">
      <c r="B12" s="21">
        <v>9</v>
      </c>
      <c r="C12" s="568"/>
      <c r="D12" s="570"/>
      <c r="E12" s="75"/>
      <c r="F12" s="68"/>
      <c r="G12" s="568"/>
      <c r="H12" s="569"/>
      <c r="I12" s="67"/>
      <c r="J12" s="25" t="str">
        <f t="shared" si="0"/>
        <v/>
      </c>
      <c r="K12" s="18"/>
      <c r="L12" s="3" t="str">
        <f t="shared" si="1"/>
        <v/>
      </c>
      <c r="N12">
        <f t="shared" si="2"/>
        <v>0</v>
      </c>
    </row>
    <row r="13" spans="2:16" ht="23.25" customHeight="1" thickBot="1" x14ac:dyDescent="0.3">
      <c r="B13" s="21">
        <v>10</v>
      </c>
      <c r="C13" s="582"/>
      <c r="D13" s="583"/>
      <c r="E13" s="73"/>
      <c r="F13" s="69"/>
      <c r="G13" s="568"/>
      <c r="H13" s="569"/>
      <c r="I13" s="67"/>
      <c r="J13" s="25" t="str">
        <f t="shared" si="0"/>
        <v/>
      </c>
      <c r="K13" s="18"/>
      <c r="L13" s="3" t="str">
        <f t="shared" si="1"/>
        <v/>
      </c>
      <c r="N13">
        <f t="shared" si="2"/>
        <v>0</v>
      </c>
    </row>
    <row r="14" spans="2:16" ht="23.25" customHeight="1" thickTop="1" x14ac:dyDescent="0.25">
      <c r="B14" s="584" t="s">
        <v>1399</v>
      </c>
      <c r="C14" s="585"/>
      <c r="D14" s="585"/>
      <c r="E14" s="586"/>
      <c r="F14" s="27">
        <f>SUM(F4:F13)</f>
        <v>0</v>
      </c>
      <c r="G14" s="581" t="s">
        <v>1400</v>
      </c>
      <c r="H14" s="581"/>
      <c r="I14" s="27">
        <f>SUM(I4:I13)</f>
        <v>0</v>
      </c>
      <c r="J14" s="28">
        <f>SUM(J4:J13)</f>
        <v>0</v>
      </c>
      <c r="K14" s="26"/>
      <c r="L14" s="3" t="str">
        <f>IF(AND(OR(I14&gt;0,K38&gt;0),I14&lt;&gt;K38),"&lt;-- Attention. Le montant total applicable aux dépenses admissibles doit être égal au montant total du tableau ci-dessous «Sommaire de dépenses admissibles».","")</f>
        <v/>
      </c>
    </row>
    <row r="15" spans="2:16" ht="6" customHeight="1" x14ac:dyDescent="0.25"/>
    <row r="16" spans="2:16" ht="12.75" customHeight="1" x14ac:dyDescent="0.25">
      <c r="B16" s="587" t="s">
        <v>1415</v>
      </c>
      <c r="C16" s="587"/>
      <c r="D16" s="587"/>
      <c r="E16" s="587"/>
      <c r="F16" s="587"/>
      <c r="G16" s="587"/>
      <c r="H16" s="587"/>
      <c r="I16" s="587"/>
      <c r="J16" s="587"/>
      <c r="K16" s="587"/>
    </row>
    <row r="17" spans="2:32" ht="12.75" customHeight="1" x14ac:dyDescent="0.25">
      <c r="B17" s="580" t="s">
        <v>1406</v>
      </c>
      <c r="C17" s="580"/>
      <c r="D17" s="580"/>
      <c r="E17" s="580"/>
      <c r="F17" s="580"/>
      <c r="G17" s="580"/>
      <c r="H17" s="580"/>
      <c r="I17" s="580"/>
      <c r="J17" s="580"/>
      <c r="K17" s="580"/>
    </row>
    <row r="18" spans="2:32" ht="21" customHeight="1" x14ac:dyDescent="0.25"/>
    <row r="19" spans="2:32" ht="20.45" customHeight="1" x14ac:dyDescent="0.25">
      <c r="B19" s="215" t="s">
        <v>1455</v>
      </c>
      <c r="C19" s="216"/>
      <c r="D19" s="216"/>
      <c r="E19" s="216"/>
      <c r="F19" s="216"/>
      <c r="G19" s="216"/>
      <c r="H19" s="216"/>
      <c r="I19" s="216"/>
      <c r="J19" s="216"/>
      <c r="K19" s="217"/>
    </row>
    <row r="20" spans="2:32" ht="28.9" customHeight="1" x14ac:dyDescent="0.25">
      <c r="B20" s="261" t="s">
        <v>1456</v>
      </c>
      <c r="C20" s="262"/>
      <c r="D20" s="262"/>
      <c r="E20" s="262"/>
      <c r="F20" s="262"/>
      <c r="G20" s="262"/>
      <c r="H20" s="262"/>
      <c r="I20" s="262"/>
      <c r="J20" s="262"/>
      <c r="K20" s="263"/>
    </row>
    <row r="21" spans="2:32" ht="130.15" customHeight="1" x14ac:dyDescent="0.25">
      <c r="B21" s="197"/>
      <c r="C21" s="198"/>
      <c r="D21" s="198"/>
      <c r="E21" s="198"/>
      <c r="F21" s="198"/>
      <c r="G21" s="198"/>
      <c r="H21" s="198"/>
      <c r="I21" s="198"/>
      <c r="J21" s="198"/>
      <c r="K21" s="199"/>
      <c r="L21" s="19" t="str">
        <f>IF(B21="","&lt;-- Saisie obligatoire","")</f>
        <v>&lt;-- Saisie obligatoire</v>
      </c>
    </row>
    <row r="22" spans="2:32" ht="21" customHeight="1" x14ac:dyDescent="0.25">
      <c r="B22" s="261" t="s">
        <v>1457</v>
      </c>
      <c r="C22" s="262"/>
      <c r="D22" s="262"/>
      <c r="E22" s="262"/>
      <c r="F22" s="262"/>
      <c r="G22" s="262"/>
      <c r="H22" s="262"/>
      <c r="I22" s="262"/>
      <c r="J22" s="262"/>
      <c r="K22" s="263"/>
    </row>
    <row r="23" spans="2:32" ht="159" customHeight="1" x14ac:dyDescent="0.25">
      <c r="B23" s="197"/>
      <c r="C23" s="198"/>
      <c r="D23" s="198"/>
      <c r="E23" s="198"/>
      <c r="F23" s="198"/>
      <c r="G23" s="198"/>
      <c r="H23" s="198"/>
      <c r="I23" s="198"/>
      <c r="J23" s="198"/>
      <c r="K23" s="199"/>
      <c r="L23" s="19" t="str">
        <f>IF(B23="","&lt;-- Saisie obligatoire","")</f>
        <v>&lt;-- Saisie obligatoire</v>
      </c>
    </row>
    <row r="24" spans="2:32" ht="12.75" customHeight="1" x14ac:dyDescent="0.25"/>
    <row r="25" spans="2:32" ht="22.5" customHeight="1" x14ac:dyDescent="0.25">
      <c r="B25" s="215" t="s">
        <v>1690</v>
      </c>
      <c r="C25" s="216"/>
      <c r="D25" s="216"/>
      <c r="E25" s="216"/>
      <c r="F25" s="216"/>
      <c r="G25" s="216"/>
      <c r="H25" s="216"/>
      <c r="I25" s="216"/>
      <c r="J25" s="216"/>
      <c r="K25" s="217"/>
      <c r="L25" s="3" t="str">
        <f>IF(AND(SUM(N28:N37)=0,I14&gt;0),"&lt;-- Saisie obligatoire sur une ou plusieurs lignes","")</f>
        <v/>
      </c>
    </row>
    <row r="26" spans="2:32" ht="6.2" customHeight="1" x14ac:dyDescent="0.25"/>
    <row r="27" spans="2:32" ht="30" customHeight="1" x14ac:dyDescent="0.25">
      <c r="B27" s="174" t="s">
        <v>1671</v>
      </c>
      <c r="C27" s="545" t="s">
        <v>1359</v>
      </c>
      <c r="D27" s="545"/>
      <c r="E27" s="590"/>
      <c r="F27" s="545"/>
      <c r="G27" s="20" t="s">
        <v>1402</v>
      </c>
      <c r="H27" s="20" t="s">
        <v>1403</v>
      </c>
      <c r="I27" s="545" t="s">
        <v>1365</v>
      </c>
      <c r="J27" s="545"/>
      <c r="K27" s="20" t="s">
        <v>1360</v>
      </c>
      <c r="U27" t="s">
        <v>1388</v>
      </c>
      <c r="W27" t="s">
        <v>1389</v>
      </c>
      <c r="Y27" t="s">
        <v>1390</v>
      </c>
      <c r="AA27" t="s">
        <v>1394</v>
      </c>
      <c r="AC27" t="s">
        <v>1395</v>
      </c>
      <c r="AE27" t="s">
        <v>1396</v>
      </c>
    </row>
    <row r="28" spans="2:32" ht="23.25" customHeight="1" x14ac:dyDescent="0.25">
      <c r="B28" s="16">
        <v>1</v>
      </c>
      <c r="C28" s="540"/>
      <c r="D28" s="540"/>
      <c r="E28" s="571"/>
      <c r="F28" s="540"/>
      <c r="G28" s="56"/>
      <c r="H28" s="56"/>
      <c r="I28" s="567"/>
      <c r="J28" s="567"/>
      <c r="K28" s="60"/>
      <c r="L28" s="3" t="str">
        <f>IF(AND(SUM(O28:S28)&gt;0,SUM(O28:S28)&lt;&gt;5),"&lt;-- Saisir la ligne complètement.",IF(OR(AND(H28&lt;&gt;"",OR(AD28=FALSE,AF28=FALSE,AB28=FALSE)),AND(G28&lt;&gt;"",OR(V28=FALSE,X28=FALSE,Z28=FALSE))),"&lt;-- Veuillez inscrire un format date. Ex: 2023-12-20",IF(AND(H28&lt;&gt;"",G28&lt;&gt;"",G28&gt;=H28),"&lt;-- La date de fin doit être supérieure à celle du début.",IF(AND(K28&lt;&gt;"",ISNUMBER(K28)=FALSE),"&lt;-- Inscrire une valeur numérique aux dépenses admissibles.",""))))</f>
        <v/>
      </c>
      <c r="N28">
        <f t="shared" ref="N28:N37" si="3">IF(AND(C28="",G28="",H28="",I28="",K28=""),0,1)</f>
        <v>0</v>
      </c>
      <c r="O28">
        <f t="shared" ref="O28:O37" si="4">IF(C28&lt;&gt;"",1,0)</f>
        <v>0</v>
      </c>
      <c r="P28">
        <f>IF(G28&lt;&gt;"",1,0)</f>
        <v>0</v>
      </c>
      <c r="Q28">
        <f>IF(H28&lt;&gt;"",1,0)</f>
        <v>0</v>
      </c>
      <c r="R28">
        <f>IF(I28&lt;&gt;"",1,0)</f>
        <v>0</v>
      </c>
      <c r="S28">
        <f>IF(K28&lt;&gt;"",1,0)</f>
        <v>0</v>
      </c>
      <c r="U28">
        <f>YEAR(G28)</f>
        <v>1900</v>
      </c>
      <c r="V28" t="b">
        <f>ISNUMBER(U28)</f>
        <v>1</v>
      </c>
      <c r="W28">
        <f>MONTH(G28)</f>
        <v>1</v>
      </c>
      <c r="X28" t="b">
        <f>ISNUMBER(W28)</f>
        <v>1</v>
      </c>
      <c r="Y28">
        <f>DAY(G28)</f>
        <v>0</v>
      </c>
      <c r="Z28" t="b">
        <f>ISNUMBER(Y28)</f>
        <v>1</v>
      </c>
      <c r="AA28">
        <f>YEAR(H28)</f>
        <v>1900</v>
      </c>
      <c r="AB28" t="b">
        <f>ISNUMBER(AA28)</f>
        <v>1</v>
      </c>
      <c r="AC28">
        <f>MONTH(H28)</f>
        <v>1</v>
      </c>
      <c r="AD28" t="b">
        <f>ISNUMBER(AC28)</f>
        <v>1</v>
      </c>
      <c r="AE28">
        <f>DAY(H28)</f>
        <v>0</v>
      </c>
      <c r="AF28" t="b">
        <f>ISNUMBER(AE28)</f>
        <v>1</v>
      </c>
    </row>
    <row r="29" spans="2:32" ht="23.25" customHeight="1" x14ac:dyDescent="0.25">
      <c r="B29" s="16">
        <v>2</v>
      </c>
      <c r="C29" s="540"/>
      <c r="D29" s="540"/>
      <c r="E29" s="571"/>
      <c r="F29" s="540"/>
      <c r="G29" s="56"/>
      <c r="H29" s="56"/>
      <c r="I29" s="567"/>
      <c r="J29" s="567"/>
      <c r="K29" s="60"/>
      <c r="L29" s="3" t="str">
        <f t="shared" ref="L29:L37" si="5">IF(AND(SUM(O29:S29)&gt;0,SUM(O29:S29)&lt;&gt;5),"&lt;-- Saisir la ligne complètement.",IF(OR(AND(H29&lt;&gt;"",OR(AD29=FALSE,AF29=FALSE,AB29=FALSE)),AND(G29&lt;&gt;"",OR(V29=FALSE,X29=FALSE,Z29=FALSE))),"&lt;-- Veuillez inscrire un format date. Ex: 2023-12-20",IF(AND(H29&lt;&gt;"",G29&lt;&gt;"",G29&gt;=H29),"&lt;-- La date de fin doit être supérieure à celle du début.",IF(AND(K29&lt;&gt;"",ISNUMBER(K29)=FALSE),"&lt;-- Inscrire une valeur numérique aux dépenses admissibles.",""))))</f>
        <v/>
      </c>
      <c r="N29">
        <f t="shared" si="3"/>
        <v>0</v>
      </c>
      <c r="O29">
        <f t="shared" si="4"/>
        <v>0</v>
      </c>
      <c r="P29">
        <f t="shared" ref="P29:P37" si="6">IF(G29&lt;&gt;"",1,0)</f>
        <v>0</v>
      </c>
      <c r="Q29">
        <f t="shared" ref="Q29:Q37" si="7">IF(H29&lt;&gt;"",1,0)</f>
        <v>0</v>
      </c>
      <c r="R29">
        <f t="shared" ref="R29:R37" si="8">IF(I29&lt;&gt;"",1,0)</f>
        <v>0</v>
      </c>
      <c r="S29">
        <f t="shared" ref="S29:S37" si="9">IF(K29&lt;&gt;"",1,0)</f>
        <v>0</v>
      </c>
      <c r="U29">
        <f t="shared" ref="U29:U37" si="10">YEAR(G29)</f>
        <v>1900</v>
      </c>
      <c r="V29" t="b">
        <f t="shared" ref="V29:V37" si="11">ISNUMBER(U29)</f>
        <v>1</v>
      </c>
      <c r="W29">
        <f t="shared" ref="W29:W37" si="12">MONTH(G29)</f>
        <v>1</v>
      </c>
      <c r="X29" t="b">
        <f t="shared" ref="X29:X37" si="13">ISNUMBER(W29)</f>
        <v>1</v>
      </c>
      <c r="Y29">
        <f t="shared" ref="Y29:Y37" si="14">DAY(G29)</f>
        <v>0</v>
      </c>
      <c r="Z29" t="b">
        <f t="shared" ref="Z29:Z37" si="15">ISNUMBER(Y29)</f>
        <v>1</v>
      </c>
      <c r="AA29">
        <f t="shared" ref="AA29:AA37" si="16">YEAR(H29)</f>
        <v>1900</v>
      </c>
      <c r="AB29" t="b">
        <f t="shared" ref="AB29:AB37" si="17">ISNUMBER(AA29)</f>
        <v>1</v>
      </c>
      <c r="AC29">
        <f t="shared" ref="AC29:AC37" si="18">MONTH(H29)</f>
        <v>1</v>
      </c>
      <c r="AD29" t="b">
        <f t="shared" ref="AD29:AD37" si="19">ISNUMBER(AC29)</f>
        <v>1</v>
      </c>
      <c r="AE29">
        <f t="shared" ref="AE29:AE37" si="20">DAY(H29)</f>
        <v>0</v>
      </c>
      <c r="AF29" t="b">
        <f t="shared" ref="AF29:AF37" si="21">ISNUMBER(AE29)</f>
        <v>1</v>
      </c>
    </row>
    <row r="30" spans="2:32" ht="23.25" customHeight="1" x14ac:dyDescent="0.25">
      <c r="B30" s="16">
        <v>3</v>
      </c>
      <c r="C30" s="540"/>
      <c r="D30" s="540"/>
      <c r="E30" s="571"/>
      <c r="F30" s="540"/>
      <c r="G30" s="56"/>
      <c r="H30" s="56"/>
      <c r="I30" s="567"/>
      <c r="J30" s="567"/>
      <c r="K30" s="60"/>
      <c r="L30" s="3" t="str">
        <f t="shared" si="5"/>
        <v/>
      </c>
      <c r="N30">
        <f t="shared" si="3"/>
        <v>0</v>
      </c>
      <c r="O30">
        <f t="shared" si="4"/>
        <v>0</v>
      </c>
      <c r="P30">
        <f t="shared" si="6"/>
        <v>0</v>
      </c>
      <c r="Q30">
        <f t="shared" si="7"/>
        <v>0</v>
      </c>
      <c r="R30">
        <f t="shared" si="8"/>
        <v>0</v>
      </c>
      <c r="S30">
        <f t="shared" si="9"/>
        <v>0</v>
      </c>
      <c r="U30">
        <f t="shared" si="10"/>
        <v>1900</v>
      </c>
      <c r="V30" t="b">
        <f t="shared" si="11"/>
        <v>1</v>
      </c>
      <c r="W30">
        <f t="shared" si="12"/>
        <v>1</v>
      </c>
      <c r="X30" t="b">
        <f t="shared" si="13"/>
        <v>1</v>
      </c>
      <c r="Y30">
        <f t="shared" si="14"/>
        <v>0</v>
      </c>
      <c r="Z30" t="b">
        <f t="shared" si="15"/>
        <v>1</v>
      </c>
      <c r="AA30">
        <f t="shared" si="16"/>
        <v>1900</v>
      </c>
      <c r="AB30" t="b">
        <f t="shared" si="17"/>
        <v>1</v>
      </c>
      <c r="AC30">
        <f t="shared" si="18"/>
        <v>1</v>
      </c>
      <c r="AD30" t="b">
        <f t="shared" si="19"/>
        <v>1</v>
      </c>
      <c r="AE30">
        <f t="shared" si="20"/>
        <v>0</v>
      </c>
      <c r="AF30" t="b">
        <f t="shared" si="21"/>
        <v>1</v>
      </c>
    </row>
    <row r="31" spans="2:32" ht="23.25" customHeight="1" x14ac:dyDescent="0.25">
      <c r="B31" s="16">
        <v>4</v>
      </c>
      <c r="C31" s="540"/>
      <c r="D31" s="540"/>
      <c r="E31" s="571"/>
      <c r="F31" s="540"/>
      <c r="G31" s="56"/>
      <c r="H31" s="56"/>
      <c r="I31" s="567"/>
      <c r="J31" s="567"/>
      <c r="K31" s="60"/>
      <c r="L31" s="3" t="str">
        <f t="shared" si="5"/>
        <v/>
      </c>
      <c r="N31">
        <f t="shared" si="3"/>
        <v>0</v>
      </c>
      <c r="O31">
        <f t="shared" si="4"/>
        <v>0</v>
      </c>
      <c r="P31">
        <f t="shared" si="6"/>
        <v>0</v>
      </c>
      <c r="Q31">
        <f t="shared" si="7"/>
        <v>0</v>
      </c>
      <c r="R31">
        <f t="shared" si="8"/>
        <v>0</v>
      </c>
      <c r="S31">
        <f t="shared" si="9"/>
        <v>0</v>
      </c>
      <c r="U31">
        <f t="shared" si="10"/>
        <v>1900</v>
      </c>
      <c r="V31" t="b">
        <f t="shared" si="11"/>
        <v>1</v>
      </c>
      <c r="W31">
        <f t="shared" si="12"/>
        <v>1</v>
      </c>
      <c r="X31" t="b">
        <f t="shared" si="13"/>
        <v>1</v>
      </c>
      <c r="Y31">
        <f t="shared" si="14"/>
        <v>0</v>
      </c>
      <c r="Z31" t="b">
        <f t="shared" si="15"/>
        <v>1</v>
      </c>
      <c r="AA31">
        <f t="shared" si="16"/>
        <v>1900</v>
      </c>
      <c r="AB31" t="b">
        <f t="shared" si="17"/>
        <v>1</v>
      </c>
      <c r="AC31">
        <f t="shared" si="18"/>
        <v>1</v>
      </c>
      <c r="AD31" t="b">
        <f t="shared" si="19"/>
        <v>1</v>
      </c>
      <c r="AE31">
        <f t="shared" si="20"/>
        <v>0</v>
      </c>
      <c r="AF31" t="b">
        <f t="shared" si="21"/>
        <v>1</v>
      </c>
    </row>
    <row r="32" spans="2:32" ht="23.25" customHeight="1" x14ac:dyDescent="0.25">
      <c r="B32" s="16">
        <v>5</v>
      </c>
      <c r="C32" s="540"/>
      <c r="D32" s="540"/>
      <c r="E32" s="571"/>
      <c r="F32" s="540"/>
      <c r="G32" s="56"/>
      <c r="H32" s="56"/>
      <c r="I32" s="567"/>
      <c r="J32" s="567"/>
      <c r="K32" s="60"/>
      <c r="L32" s="3" t="str">
        <f t="shared" si="5"/>
        <v/>
      </c>
      <c r="N32">
        <f t="shared" si="3"/>
        <v>0</v>
      </c>
      <c r="O32">
        <f t="shared" si="4"/>
        <v>0</v>
      </c>
      <c r="P32">
        <f t="shared" si="6"/>
        <v>0</v>
      </c>
      <c r="Q32">
        <f t="shared" si="7"/>
        <v>0</v>
      </c>
      <c r="R32">
        <f t="shared" si="8"/>
        <v>0</v>
      </c>
      <c r="S32">
        <f t="shared" si="9"/>
        <v>0</v>
      </c>
      <c r="U32">
        <f t="shared" si="10"/>
        <v>1900</v>
      </c>
      <c r="V32" t="b">
        <f t="shared" si="11"/>
        <v>1</v>
      </c>
      <c r="W32">
        <f t="shared" si="12"/>
        <v>1</v>
      </c>
      <c r="X32" t="b">
        <f t="shared" si="13"/>
        <v>1</v>
      </c>
      <c r="Y32">
        <f t="shared" si="14"/>
        <v>0</v>
      </c>
      <c r="Z32" t="b">
        <f t="shared" si="15"/>
        <v>1</v>
      </c>
      <c r="AA32">
        <f t="shared" si="16"/>
        <v>1900</v>
      </c>
      <c r="AB32" t="b">
        <f t="shared" si="17"/>
        <v>1</v>
      </c>
      <c r="AC32">
        <f t="shared" si="18"/>
        <v>1</v>
      </c>
      <c r="AD32" t="b">
        <f t="shared" si="19"/>
        <v>1</v>
      </c>
      <c r="AE32">
        <f t="shared" si="20"/>
        <v>0</v>
      </c>
      <c r="AF32" t="b">
        <f t="shared" si="21"/>
        <v>1</v>
      </c>
    </row>
    <row r="33" spans="2:32" ht="23.25" customHeight="1" x14ac:dyDescent="0.25">
      <c r="B33" s="16">
        <v>6</v>
      </c>
      <c r="C33" s="540"/>
      <c r="D33" s="540"/>
      <c r="E33" s="571"/>
      <c r="F33" s="540"/>
      <c r="G33" s="56"/>
      <c r="H33" s="56"/>
      <c r="I33" s="567"/>
      <c r="J33" s="567"/>
      <c r="K33" s="60"/>
      <c r="L33" s="3" t="str">
        <f t="shared" si="5"/>
        <v/>
      </c>
      <c r="N33">
        <f t="shared" si="3"/>
        <v>0</v>
      </c>
      <c r="O33">
        <f t="shared" si="4"/>
        <v>0</v>
      </c>
      <c r="P33">
        <f t="shared" si="6"/>
        <v>0</v>
      </c>
      <c r="Q33">
        <f t="shared" si="7"/>
        <v>0</v>
      </c>
      <c r="R33">
        <f t="shared" si="8"/>
        <v>0</v>
      </c>
      <c r="S33">
        <f t="shared" si="9"/>
        <v>0</v>
      </c>
      <c r="U33">
        <f t="shared" si="10"/>
        <v>1900</v>
      </c>
      <c r="V33" t="b">
        <f t="shared" si="11"/>
        <v>1</v>
      </c>
      <c r="W33">
        <f t="shared" si="12"/>
        <v>1</v>
      </c>
      <c r="X33" t="b">
        <f t="shared" si="13"/>
        <v>1</v>
      </c>
      <c r="Y33">
        <f t="shared" si="14"/>
        <v>0</v>
      </c>
      <c r="Z33" t="b">
        <f t="shared" si="15"/>
        <v>1</v>
      </c>
      <c r="AA33">
        <f t="shared" si="16"/>
        <v>1900</v>
      </c>
      <c r="AB33" t="b">
        <f t="shared" si="17"/>
        <v>1</v>
      </c>
      <c r="AC33">
        <f t="shared" si="18"/>
        <v>1</v>
      </c>
      <c r="AD33" t="b">
        <f t="shared" si="19"/>
        <v>1</v>
      </c>
      <c r="AE33">
        <f t="shared" si="20"/>
        <v>0</v>
      </c>
      <c r="AF33" t="b">
        <f t="shared" si="21"/>
        <v>1</v>
      </c>
    </row>
    <row r="34" spans="2:32" ht="23.25" customHeight="1" x14ac:dyDescent="0.25">
      <c r="B34" s="16">
        <v>7</v>
      </c>
      <c r="C34" s="540"/>
      <c r="D34" s="540"/>
      <c r="E34" s="571"/>
      <c r="F34" s="540"/>
      <c r="G34" s="56"/>
      <c r="H34" s="56"/>
      <c r="I34" s="567"/>
      <c r="J34" s="567"/>
      <c r="K34" s="60"/>
      <c r="L34" s="3" t="str">
        <f t="shared" si="5"/>
        <v/>
      </c>
      <c r="N34">
        <f t="shared" si="3"/>
        <v>0</v>
      </c>
      <c r="O34">
        <f t="shared" si="4"/>
        <v>0</v>
      </c>
      <c r="P34">
        <f t="shared" si="6"/>
        <v>0</v>
      </c>
      <c r="Q34">
        <f t="shared" si="7"/>
        <v>0</v>
      </c>
      <c r="R34">
        <f t="shared" si="8"/>
        <v>0</v>
      </c>
      <c r="S34">
        <f t="shared" si="9"/>
        <v>0</v>
      </c>
      <c r="U34">
        <f t="shared" si="10"/>
        <v>1900</v>
      </c>
      <c r="V34" t="b">
        <f t="shared" si="11"/>
        <v>1</v>
      </c>
      <c r="W34">
        <f t="shared" si="12"/>
        <v>1</v>
      </c>
      <c r="X34" t="b">
        <f t="shared" si="13"/>
        <v>1</v>
      </c>
      <c r="Y34">
        <f t="shared" si="14"/>
        <v>0</v>
      </c>
      <c r="Z34" t="b">
        <f t="shared" si="15"/>
        <v>1</v>
      </c>
      <c r="AA34">
        <f t="shared" si="16"/>
        <v>1900</v>
      </c>
      <c r="AB34" t="b">
        <f t="shared" si="17"/>
        <v>1</v>
      </c>
      <c r="AC34">
        <f t="shared" si="18"/>
        <v>1</v>
      </c>
      <c r="AD34" t="b">
        <f t="shared" si="19"/>
        <v>1</v>
      </c>
      <c r="AE34">
        <f t="shared" si="20"/>
        <v>0</v>
      </c>
      <c r="AF34" t="b">
        <f t="shared" si="21"/>
        <v>1</v>
      </c>
    </row>
    <row r="35" spans="2:32" ht="23.25" customHeight="1" x14ac:dyDescent="0.25">
      <c r="B35" s="16">
        <v>8</v>
      </c>
      <c r="C35" s="540"/>
      <c r="D35" s="540"/>
      <c r="E35" s="571"/>
      <c r="F35" s="540"/>
      <c r="G35" s="56"/>
      <c r="H35" s="56"/>
      <c r="I35" s="567"/>
      <c r="J35" s="567"/>
      <c r="K35" s="60"/>
      <c r="L35" s="3" t="str">
        <f t="shared" si="5"/>
        <v/>
      </c>
      <c r="N35">
        <f t="shared" si="3"/>
        <v>0</v>
      </c>
      <c r="O35">
        <f t="shared" si="4"/>
        <v>0</v>
      </c>
      <c r="P35">
        <f t="shared" si="6"/>
        <v>0</v>
      </c>
      <c r="Q35">
        <f t="shared" si="7"/>
        <v>0</v>
      </c>
      <c r="R35">
        <f t="shared" si="8"/>
        <v>0</v>
      </c>
      <c r="S35">
        <f t="shared" si="9"/>
        <v>0</v>
      </c>
      <c r="U35">
        <f t="shared" si="10"/>
        <v>1900</v>
      </c>
      <c r="V35" t="b">
        <f t="shared" si="11"/>
        <v>1</v>
      </c>
      <c r="W35">
        <f t="shared" si="12"/>
        <v>1</v>
      </c>
      <c r="X35" t="b">
        <f t="shared" si="13"/>
        <v>1</v>
      </c>
      <c r="Y35">
        <f t="shared" si="14"/>
        <v>0</v>
      </c>
      <c r="Z35" t="b">
        <f t="shared" si="15"/>
        <v>1</v>
      </c>
      <c r="AA35">
        <f t="shared" si="16"/>
        <v>1900</v>
      </c>
      <c r="AB35" t="b">
        <f t="shared" si="17"/>
        <v>1</v>
      </c>
      <c r="AC35">
        <f t="shared" si="18"/>
        <v>1</v>
      </c>
      <c r="AD35" t="b">
        <f t="shared" si="19"/>
        <v>1</v>
      </c>
      <c r="AE35">
        <f t="shared" si="20"/>
        <v>0</v>
      </c>
      <c r="AF35" t="b">
        <f t="shared" si="21"/>
        <v>1</v>
      </c>
    </row>
    <row r="36" spans="2:32" ht="23.25" customHeight="1" x14ac:dyDescent="0.25">
      <c r="B36" s="16">
        <v>9</v>
      </c>
      <c r="C36" s="540"/>
      <c r="D36" s="540"/>
      <c r="E36" s="571"/>
      <c r="F36" s="540"/>
      <c r="G36" s="56"/>
      <c r="H36" s="56"/>
      <c r="I36" s="567"/>
      <c r="J36" s="567"/>
      <c r="K36" s="60"/>
      <c r="L36" s="3" t="str">
        <f t="shared" si="5"/>
        <v/>
      </c>
      <c r="N36">
        <f t="shared" si="3"/>
        <v>0</v>
      </c>
      <c r="O36">
        <f t="shared" si="4"/>
        <v>0</v>
      </c>
      <c r="P36">
        <f t="shared" si="6"/>
        <v>0</v>
      </c>
      <c r="Q36">
        <f t="shared" si="7"/>
        <v>0</v>
      </c>
      <c r="R36">
        <f t="shared" si="8"/>
        <v>0</v>
      </c>
      <c r="S36">
        <f t="shared" si="9"/>
        <v>0</v>
      </c>
      <c r="U36">
        <f t="shared" si="10"/>
        <v>1900</v>
      </c>
      <c r="V36" t="b">
        <f t="shared" si="11"/>
        <v>1</v>
      </c>
      <c r="W36">
        <f t="shared" si="12"/>
        <v>1</v>
      </c>
      <c r="X36" t="b">
        <f t="shared" si="13"/>
        <v>1</v>
      </c>
      <c r="Y36">
        <f t="shared" si="14"/>
        <v>0</v>
      </c>
      <c r="Z36" t="b">
        <f t="shared" si="15"/>
        <v>1</v>
      </c>
      <c r="AA36">
        <f t="shared" si="16"/>
        <v>1900</v>
      </c>
      <c r="AB36" t="b">
        <f t="shared" si="17"/>
        <v>1</v>
      </c>
      <c r="AC36">
        <f t="shared" si="18"/>
        <v>1</v>
      </c>
      <c r="AD36" t="b">
        <f t="shared" si="19"/>
        <v>1</v>
      </c>
      <c r="AE36">
        <f t="shared" si="20"/>
        <v>0</v>
      </c>
      <c r="AF36" t="b">
        <f t="shared" si="21"/>
        <v>1</v>
      </c>
    </row>
    <row r="37" spans="2:32" ht="23.25" customHeight="1" thickBot="1" x14ac:dyDescent="0.3">
      <c r="B37" s="29">
        <v>10</v>
      </c>
      <c r="C37" s="540"/>
      <c r="D37" s="540"/>
      <c r="E37" s="571"/>
      <c r="F37" s="540"/>
      <c r="G37" s="56"/>
      <c r="H37" s="56"/>
      <c r="I37" s="567"/>
      <c r="J37" s="567"/>
      <c r="K37" s="60"/>
      <c r="L37" s="3" t="str">
        <f t="shared" si="5"/>
        <v/>
      </c>
      <c r="N37">
        <f t="shared" si="3"/>
        <v>0</v>
      </c>
      <c r="O37">
        <f t="shared" si="4"/>
        <v>0</v>
      </c>
      <c r="P37">
        <f t="shared" si="6"/>
        <v>0</v>
      </c>
      <c r="Q37">
        <f t="shared" si="7"/>
        <v>0</v>
      </c>
      <c r="R37">
        <f t="shared" si="8"/>
        <v>0</v>
      </c>
      <c r="S37">
        <f t="shared" si="9"/>
        <v>0</v>
      </c>
      <c r="U37">
        <f t="shared" si="10"/>
        <v>1900</v>
      </c>
      <c r="V37" t="b">
        <f t="shared" si="11"/>
        <v>1</v>
      </c>
      <c r="W37">
        <f t="shared" si="12"/>
        <v>1</v>
      </c>
      <c r="X37" t="b">
        <f t="shared" si="13"/>
        <v>1</v>
      </c>
      <c r="Y37">
        <f t="shared" si="14"/>
        <v>0</v>
      </c>
      <c r="Z37" t="b">
        <f t="shared" si="15"/>
        <v>1</v>
      </c>
      <c r="AA37">
        <f t="shared" si="16"/>
        <v>1900</v>
      </c>
      <c r="AB37" t="b">
        <f t="shared" si="17"/>
        <v>1</v>
      </c>
      <c r="AC37">
        <f t="shared" si="18"/>
        <v>1</v>
      </c>
      <c r="AD37" t="b">
        <f t="shared" si="19"/>
        <v>1</v>
      </c>
      <c r="AE37">
        <f t="shared" si="20"/>
        <v>0</v>
      </c>
      <c r="AF37" t="b">
        <f t="shared" si="21"/>
        <v>1</v>
      </c>
    </row>
    <row r="38" spans="2:32" ht="23.25" customHeight="1" thickTop="1" x14ac:dyDescent="0.25">
      <c r="B38" s="577"/>
      <c r="C38" s="578"/>
      <c r="D38" s="578"/>
      <c r="E38" s="578"/>
      <c r="F38" s="578"/>
      <c r="G38" s="578"/>
      <c r="H38" s="579"/>
      <c r="I38" s="576" t="s">
        <v>1401</v>
      </c>
      <c r="J38" s="576"/>
      <c r="K38" s="27">
        <f>SUM(K28:K37)</f>
        <v>0</v>
      </c>
      <c r="L38" s="3" t="str">
        <f>IF(AND(OR(I14&gt;0,K38&gt;0),I14&lt;&gt;K38),"&lt;-- Attention. Le montant total doit être égal au montant total applicable aux dépenses admissibles du tableau précédant.","")</f>
        <v/>
      </c>
    </row>
    <row r="39" spans="2:32" ht="4.5" customHeight="1" x14ac:dyDescent="0.25"/>
    <row r="40" spans="2:32" ht="12.75" customHeight="1" x14ac:dyDescent="0.25"/>
    <row r="41" spans="2:32" ht="22.9" customHeight="1" x14ac:dyDescent="0.25">
      <c r="B41" s="546" t="s">
        <v>1521</v>
      </c>
      <c r="C41" s="547"/>
      <c r="D41" s="547"/>
      <c r="E41" s="547"/>
      <c r="F41" s="547"/>
      <c r="G41" s="547"/>
      <c r="H41" s="547"/>
      <c r="I41" s="547"/>
      <c r="J41" s="547"/>
      <c r="K41" s="548"/>
    </row>
    <row r="42" spans="2:32" ht="21" customHeight="1" x14ac:dyDescent="0.25">
      <c r="B42" s="473" t="s">
        <v>1563</v>
      </c>
      <c r="C42" s="549"/>
      <c r="D42" s="549"/>
      <c r="E42" s="549"/>
      <c r="F42" s="549"/>
      <c r="G42" s="549"/>
      <c r="H42" s="549"/>
      <c r="I42" s="552"/>
      <c r="J42" s="552"/>
      <c r="K42" s="553"/>
      <c r="L42" s="19" t="str">
        <f>IF(I42="","&lt;-- Saisie obligatoire","")</f>
        <v>&lt;-- Saisie obligatoire</v>
      </c>
    </row>
    <row r="43" spans="2:32" ht="21" customHeight="1" x14ac:dyDescent="0.25">
      <c r="B43" s="550" t="s">
        <v>1503</v>
      </c>
      <c r="C43" s="551"/>
      <c r="D43" s="551"/>
      <c r="E43" s="551"/>
      <c r="F43" s="551"/>
      <c r="G43" s="551"/>
      <c r="H43" s="551"/>
      <c r="I43" s="554"/>
      <c r="J43" s="555"/>
      <c r="K43" s="556"/>
      <c r="L43" s="19" t="str">
        <f>IF(I43="","&lt;-- Saisie obligatoire","")</f>
        <v>&lt;-- Saisie obligatoire</v>
      </c>
    </row>
    <row r="44" spans="2:32" ht="21" customHeight="1" x14ac:dyDescent="0.25">
      <c r="B44" s="550" t="s">
        <v>1502</v>
      </c>
      <c r="C44" s="551"/>
      <c r="D44" s="551"/>
      <c r="E44" s="551"/>
      <c r="F44" s="551"/>
      <c r="G44" s="551"/>
      <c r="H44" s="551"/>
      <c r="I44" s="557"/>
      <c r="J44" s="557"/>
      <c r="K44" s="558"/>
      <c r="L44" s="19" t="str">
        <f t="shared" ref="L44" si="22">IF(I44="","&lt;-- Saisie obligatoire","")</f>
        <v>&lt;-- Saisie obligatoire</v>
      </c>
    </row>
    <row r="45" spans="2:32" ht="138" customHeight="1" x14ac:dyDescent="0.25">
      <c r="B45" s="197"/>
      <c r="C45" s="198"/>
      <c r="D45" s="198"/>
      <c r="E45" s="198"/>
      <c r="F45" s="198"/>
      <c r="G45" s="198"/>
      <c r="H45" s="198"/>
      <c r="I45" s="198"/>
      <c r="J45" s="198"/>
      <c r="K45" s="199"/>
      <c r="L45" s="19" t="str">
        <f>IF(B45="","&lt;-- Expliquez","")</f>
        <v>&lt;-- Expliquez</v>
      </c>
    </row>
  </sheetData>
  <sheetProtection algorithmName="SHA-512" hashValue="jFjhnNmx3qA87zjmibe0mV9d9JIa1+vfPwVmg2BLaJqzCBuKDybYUCNMpO4YQ8Tyiv0tbWCL6x/rkn+YSL3JJg==" saltValue="Al5Vkjv/Uak7McaBt6JhDA==" spinCount="100000" sheet="1" objects="1" scenarios="1"/>
  <mergeCells count="69">
    <mergeCell ref="B45:K45"/>
    <mergeCell ref="B1:K1"/>
    <mergeCell ref="B16:K16"/>
    <mergeCell ref="C36:F36"/>
    <mergeCell ref="I36:J36"/>
    <mergeCell ref="C28:F28"/>
    <mergeCell ref="C29:F29"/>
    <mergeCell ref="I28:J28"/>
    <mergeCell ref="I29:J29"/>
    <mergeCell ref="G3:H3"/>
    <mergeCell ref="B25:K25"/>
    <mergeCell ref="C27:F27"/>
    <mergeCell ref="I27:J27"/>
    <mergeCell ref="G4:H4"/>
    <mergeCell ref="G5:H5"/>
    <mergeCell ref="C3:D3"/>
    <mergeCell ref="B17:K17"/>
    <mergeCell ref="G14:H14"/>
    <mergeCell ref="C13:D13"/>
    <mergeCell ref="I31:J31"/>
    <mergeCell ref="C32:F32"/>
    <mergeCell ref="I32:J32"/>
    <mergeCell ref="G13:H13"/>
    <mergeCell ref="C31:F31"/>
    <mergeCell ref="B14:E14"/>
    <mergeCell ref="C37:F37"/>
    <mergeCell ref="I37:J37"/>
    <mergeCell ref="I38:J38"/>
    <mergeCell ref="B38:H38"/>
    <mergeCell ref="C33:F33"/>
    <mergeCell ref="C34:F34"/>
    <mergeCell ref="I34:J34"/>
    <mergeCell ref="C35:F35"/>
    <mergeCell ref="I35:J35"/>
    <mergeCell ref="C5:D5"/>
    <mergeCell ref="C6:D6"/>
    <mergeCell ref="G10:H10"/>
    <mergeCell ref="G12:H12"/>
    <mergeCell ref="C10:D10"/>
    <mergeCell ref="C12:D12"/>
    <mergeCell ref="G8:H8"/>
    <mergeCell ref="G9:H9"/>
    <mergeCell ref="C8:D8"/>
    <mergeCell ref="C9:D9"/>
    <mergeCell ref="C11:D11"/>
    <mergeCell ref="G11:H11"/>
    <mergeCell ref="K2:K3"/>
    <mergeCell ref="C2:H2"/>
    <mergeCell ref="I2:J2"/>
    <mergeCell ref="B2:B3"/>
    <mergeCell ref="I33:J33"/>
    <mergeCell ref="G6:H6"/>
    <mergeCell ref="G7:H7"/>
    <mergeCell ref="C7:D7"/>
    <mergeCell ref="C30:F30"/>
    <mergeCell ref="I30:J30"/>
    <mergeCell ref="B19:K19"/>
    <mergeCell ref="B20:K20"/>
    <mergeCell ref="B21:K21"/>
    <mergeCell ref="B22:K22"/>
    <mergeCell ref="B23:K23"/>
    <mergeCell ref="C4:D4"/>
    <mergeCell ref="B41:K41"/>
    <mergeCell ref="B42:H42"/>
    <mergeCell ref="B43:H43"/>
    <mergeCell ref="B44:H44"/>
    <mergeCell ref="I42:K42"/>
    <mergeCell ref="I43:K43"/>
    <mergeCell ref="I44:K44"/>
  </mergeCells>
  <conditionalFormatting sqref="B21">
    <cfRule type="expression" dxfId="16" priority="11">
      <formula>B21=""</formula>
    </cfRule>
  </conditionalFormatting>
  <conditionalFormatting sqref="B23">
    <cfRule type="expression" dxfId="15" priority="10">
      <formula>B23=""</formula>
    </cfRule>
  </conditionalFormatting>
  <conditionalFormatting sqref="B45">
    <cfRule type="expression" dxfId="14" priority="4">
      <formula>B45=""</formula>
    </cfRule>
  </conditionalFormatting>
  <conditionalFormatting sqref="C28:C37 G28:K37">
    <cfRule type="expression" dxfId="13" priority="78">
      <formula>OR($I$14=0,AND($I$14&gt;0,SUM($O28:$S28)=0,SUM($N$28:$N$37)&gt;0))</formula>
    </cfRule>
    <cfRule type="expression" dxfId="12" priority="79">
      <formula>AND($I$14&gt;0,C28="")</formula>
    </cfRule>
  </conditionalFormatting>
  <conditionalFormatting sqref="F6">
    <cfRule type="expression" dxfId="11" priority="15">
      <formula>OR($F$6=0,$F$6="")</formula>
    </cfRule>
  </conditionalFormatting>
  <conditionalFormatting sqref="F4:H5 C6:E6">
    <cfRule type="expression" dxfId="10" priority="17">
      <formula>C4=""</formula>
    </cfRule>
  </conditionalFormatting>
  <conditionalFormatting sqref="G6:H6">
    <cfRule type="expression" dxfId="9" priority="14">
      <formula>$G$6=""</formula>
    </cfRule>
  </conditionalFormatting>
  <conditionalFormatting sqref="I5">
    <cfRule type="expression" dxfId="8" priority="30">
      <formula>I5=""</formula>
    </cfRule>
  </conditionalFormatting>
  <conditionalFormatting sqref="I6">
    <cfRule type="expression" dxfId="7" priority="13">
      <formula>$I$6=""</formula>
    </cfRule>
  </conditionalFormatting>
  <conditionalFormatting sqref="I42:K44">
    <cfRule type="expression" dxfId="6" priority="1">
      <formula>I42=""</formula>
    </cfRule>
  </conditionalFormatting>
  <conditionalFormatting sqref="K4:K5">
    <cfRule type="expression" dxfId="5" priority="36">
      <formula>K4=""</formula>
    </cfRule>
  </conditionalFormatting>
  <conditionalFormatting sqref="K6">
    <cfRule type="expression" dxfId="4" priority="12">
      <formula>$K$6=""</formula>
    </cfRule>
  </conditionalFormatting>
  <dataValidations count="7">
    <dataValidation allowBlank="1" sqref="I38:J38" xr:uid="{D87C9752-203C-49EB-A2A2-EF1154A95292}"/>
    <dataValidation type="decimal" operator="greaterThan" allowBlank="1" showInputMessage="1" showErrorMessage="1" error="Inscrire une valeur supérieure à 0." sqref="F4:F13 I5" xr:uid="{C8AAC103-22BD-4423-99AC-1C1B3217AA3B}">
      <formula1>0</formula1>
    </dataValidation>
    <dataValidation type="decimal" operator="greaterThanOrEqual" allowBlank="1" showInputMessage="1" showErrorMessage="1" error="Inscrire une valeur supérieure ou égale à 0." sqref="I6:I13 K28:K37" xr:uid="{98E88D96-6DEA-4059-BD97-C751CA98E58B}">
      <formula1>0</formula1>
    </dataValidation>
    <dataValidation type="date" allowBlank="1" showErrorMessage="1" error="Saisir une date. Ex: 2026-04-05" sqref="G28:H28" xr:uid="{E4942F58-93A7-4FE3-A0DD-1C79BDF478B6}">
      <formula1>32874</formula1>
      <formula2>73415</formula2>
    </dataValidation>
    <dataValidation type="decimal" allowBlank="1" showErrorMessage="1" error="Saisir valeur entre 0 et 100 inclus." sqref="I42:K42" xr:uid="{019B74DA-E12C-4470-9889-A18A0BB84BF6}">
      <formula1>0</formula1>
      <formula2>1</formula2>
    </dataValidation>
    <dataValidation type="decimal" operator="greaterThan" allowBlank="1" showInputMessage="1" showErrorMessage="1" error="Saisir une valeur supérieure à 0." sqref="I43:K43" xr:uid="{288B809C-B195-46F9-BF79-DB3CFEE7DB48}">
      <formula1>0</formula1>
    </dataValidation>
    <dataValidation type="whole" operator="greaterThan" allowBlank="1" showErrorMessage="1" error="Saisir une valeur supérieure à 0." sqref="I44:K44" xr:uid="{E891257C-49E3-4595-8F58-9B7ABF42E606}">
      <formula1>0</formula1>
    </dataValidation>
  </dataValidations>
  <pageMargins left="0.55118110236220474" right="0.51181102362204722" top="0.55118110236220474" bottom="0.78740157480314965" header="0.31496062992125984" footer="0.31496062992125984"/>
  <pageSetup scale="78"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Financement et rentabilité
Page &amp;P de &amp;N</oddFooter>
  </headerFooter>
  <rowBreaks count="1" manualBreakCount="1">
    <brk id="24" min="1" max="10"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978A355E-0383-44E4-88A3-13488D54D87B}">
          <x14:formula1>
            <xm:f>Liste!$AF$2:$AF$5</xm:f>
          </x14:formula1>
          <xm:sqref>G4:H13</xm:sqref>
        </x14:dataValidation>
        <x14:dataValidation type="list" allowBlank="1" showErrorMessage="1" error="Sélectionnez dans la liste" xr:uid="{ED0F1780-9C95-4E2F-B927-9279F274D376}">
          <x14:formula1>
            <xm:f>Liste!$AD$2:$AD$5</xm:f>
          </x14:formula1>
          <xm:sqref>K4:K13</xm:sqref>
        </x14:dataValidation>
        <x14:dataValidation type="list" allowBlank="1" xr:uid="{FD679E9A-C36D-4894-97FD-6D6DFED039F7}">
          <x14:formula1>
            <xm:f>Liste!$AH$2:$AH$4</xm:f>
          </x14:formula1>
          <xm:sqref>I28:J37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73FB5332DEEE419293714D3492F51F" ma:contentTypeVersion="9" ma:contentTypeDescription="Crée un document." ma:contentTypeScope="" ma:versionID="fc80645644a37f11e51d99211009f1f9">
  <xsd:schema xmlns:xsd="http://www.w3.org/2001/XMLSchema" xmlns:xs="http://www.w3.org/2001/XMLSchema" xmlns:p="http://schemas.microsoft.com/office/2006/metadata/properties" xmlns:ns2="769d64ab-edf5-4664-8cd5-94aeeb4d3dd3" targetNamespace="http://schemas.microsoft.com/office/2006/metadata/properties" ma:root="true" ma:fieldsID="3035ffa0ee8b31f103efabb5b0cede75" ns2:_="">
    <xsd:import namespace="769d64ab-edf5-4664-8cd5-94aeeb4d3d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9d64ab-edf5-4664-8cd5-94aeeb4d3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69d64ab-edf5-4664-8cd5-94aeeb4d3d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98C7BA-4E21-4EC4-BF32-3EBBDD990101}"/>
</file>

<file path=customXml/itemProps2.xml><?xml version="1.0" encoding="utf-8"?>
<ds:datastoreItem xmlns:ds="http://schemas.openxmlformats.org/officeDocument/2006/customXml" ds:itemID="{3905CB01-9F7A-4993-9F72-9AA97B0F4A4B}">
  <ds:schemaRefs>
    <ds:schemaRef ds:uri="http://schemas.openxmlformats.org/package/2006/metadata/core-properties"/>
    <ds:schemaRef ds:uri="769d64ab-edf5-4664-8cd5-94aeeb4d3dd3"/>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D7E95EB-D5EA-4B86-8802-20DF2CC41F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10</vt:i4>
      </vt:variant>
    </vt:vector>
  </HeadingPairs>
  <TitlesOfParts>
    <vt:vector size="22" baseType="lpstr">
      <vt:lpstr>Instructions</vt:lpstr>
      <vt:lpstr>Requérant</vt:lpstr>
      <vt:lpstr>Description</vt:lpstr>
      <vt:lpstr>Diversification et marchés</vt:lpstr>
      <vt:lpstr>Productivité des matières</vt:lpstr>
      <vt:lpstr>Usine et risques</vt:lpstr>
      <vt:lpstr>Retombées</vt:lpstr>
      <vt:lpstr>Gestion du projet</vt:lpstr>
      <vt:lpstr>Financement et rentabilité</vt:lpstr>
      <vt:lpstr>Documents</vt:lpstr>
      <vt:lpstr>Engagements</vt:lpstr>
      <vt:lpstr>Liste</vt:lpstr>
      <vt:lpstr>Description!Zone_d_impression</vt:lpstr>
      <vt:lpstr>'Diversification et marchés'!Zone_d_impression</vt:lpstr>
      <vt:lpstr>Documents!Zone_d_impression</vt:lpstr>
      <vt:lpstr>Engagements!Zone_d_impression</vt:lpstr>
      <vt:lpstr>'Financement et rentabilité'!Zone_d_impression</vt:lpstr>
      <vt:lpstr>'Gestion du projet'!Zone_d_impression</vt:lpstr>
      <vt:lpstr>Instructions!Zone_d_impression</vt:lpstr>
      <vt:lpstr>Requérant!Zone_d_impression</vt:lpstr>
      <vt:lpstr>Retombées!Zone_d_impression</vt:lpstr>
      <vt:lpstr>'Usine et risques'!Zone_d_impression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Innovation Bois - Formulaire du requérant</dc:title>
  <dc:creator>Ministère des Ressources naturelles et des Forêts</dc:creator>
  <cp:keywords>Programme Innovation Bois; Formulaire; Volet 1; Volet 2; Bois de qualité inférieure; Demande de subvention</cp:keywords>
  <cp:lastModifiedBy>Khammas, Oumaima (DDII)</cp:lastModifiedBy>
  <cp:lastPrinted>2026-07-07T18:47:10Z</cp:lastPrinted>
  <dcterms:created xsi:type="dcterms:W3CDTF">2023-05-08T11:15:20Z</dcterms:created>
  <dcterms:modified xsi:type="dcterms:W3CDTF">2026-07-08T19:35:57Z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0x0101001973FB5332DEEE419293714D3492F51F</vt:lpwstr>
  </property>
</Properties>
</file>