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Seadir\hdir\H1011\H1292ae\Communications\_FORETS\Relations_publiques\Dossiers_thematiques\DGABDÉ\@DDII\PROGRAMMES\PREP\Pour mise en ligne\"/>
    </mc:Choice>
  </mc:AlternateContent>
  <xr:revisionPtr revIDLastSave="0" documentId="13_ncr:1_{8E6E2F4F-ABCC-4D2E-A72E-1B69A3E09D55}" xr6:coauthVersionLast="47" xr6:coauthVersionMax="47" xr10:uidLastSave="{00000000-0000-0000-0000-000000000000}"/>
  <bookViews>
    <workbookView xWindow="-120" yWindow="-120" windowWidth="29040" windowHeight="15720" tabRatio="673" xr2:uid="{D9383FD8-663C-4600-BE50-7BCB455B45BA}"/>
  </bookViews>
  <sheets>
    <sheet name="Instructions" sheetId="4" r:id="rId1"/>
    <sheet name="Requérant" sheetId="1" r:id="rId2"/>
    <sheet name="Description" sheetId="5" r:id="rId3"/>
    <sheet name="Retombées" sheetId="6" r:id="rId4"/>
    <sheet name="Gestion du projet" sheetId="8" r:id="rId5"/>
    <sheet name="Financement" sheetId="10" r:id="rId6"/>
    <sheet name="Documents" sheetId="11" r:id="rId7"/>
    <sheet name="Engagements" sheetId="12" r:id="rId8"/>
    <sheet name="Liste" sheetId="2" state="hidden" r:id="rId9"/>
  </sheets>
  <definedNames>
    <definedName name="_Hlk131677066" localSheetId="4">'Gestion du projet'!#REF!</definedName>
    <definedName name="_Hlk131677066" localSheetId="3">Retombées!$B$14</definedName>
    <definedName name="_Hlk131677318" localSheetId="4">'Gestion du projet'!#REF!</definedName>
    <definedName name="_Hlk131677318" localSheetId="3">Retombées!#REF!</definedName>
    <definedName name="_xlnm.Print_Area" localSheetId="2">Description!$B$1:$J$53</definedName>
    <definedName name="_xlnm.Print_Area" localSheetId="6">Documents!$B$1:$J$31</definedName>
    <definedName name="_xlnm.Print_Area" localSheetId="7">Engagements!$B$1:$J$44</definedName>
    <definedName name="_xlnm.Print_Area" localSheetId="5">Financement!$B$1:$J$32</definedName>
    <definedName name="_xlnm.Print_Area" localSheetId="4">'Gestion du projet'!$B$1:$L$32</definedName>
    <definedName name="_xlnm.Print_Area" localSheetId="0">Instructions!$B$1:$I$22</definedName>
    <definedName name="_xlnm.Print_Area" localSheetId="1">Requérant!$B$1:$I$47</definedName>
    <definedName name="_xlnm.Print_Area" localSheetId="3">Retombées!$B$1:$I$17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1" l="1"/>
  <c r="B13" i="11"/>
  <c r="B12" i="11"/>
  <c r="B11" i="11"/>
  <c r="B20" i="11"/>
  <c r="B18" i="11"/>
  <c r="B19" i="11"/>
  <c r="J15" i="6"/>
  <c r="C15" i="11" l="1"/>
  <c r="C14" i="11"/>
  <c r="K10" i="12"/>
  <c r="M3" i="8"/>
  <c r="J44" i="1"/>
  <c r="M32" i="8"/>
  <c r="M30" i="8"/>
  <c r="J6" i="6"/>
  <c r="J4" i="6"/>
  <c r="J14" i="6" l="1"/>
  <c r="H16" i="6"/>
  <c r="H17" i="6" s="1"/>
  <c r="K19" i="12" l="1"/>
  <c r="K16" i="12"/>
  <c r="J10" i="6"/>
  <c r="J8" i="6" l="1"/>
  <c r="J29" i="1"/>
  <c r="J19" i="1"/>
  <c r="P18" i="1"/>
  <c r="N8" i="1"/>
  <c r="K26" i="11"/>
  <c r="K25" i="11"/>
  <c r="K24" i="11"/>
  <c r="K23" i="11"/>
  <c r="K8" i="11"/>
  <c r="K7" i="11"/>
  <c r="K6" i="11"/>
  <c r="K5" i="11"/>
  <c r="K4" i="11"/>
  <c r="P6" i="5"/>
  <c r="P16" i="1"/>
  <c r="K7" i="5"/>
  <c r="K6" i="5"/>
  <c r="M13" i="6"/>
  <c r="K5" i="10" l="1"/>
  <c r="N20" i="10"/>
  <c r="O20" i="10"/>
  <c r="P20" i="10"/>
  <c r="Q20" i="10"/>
  <c r="R20" i="10"/>
  <c r="N21" i="10"/>
  <c r="O21" i="10"/>
  <c r="P21" i="10"/>
  <c r="Q21" i="10"/>
  <c r="R21" i="10"/>
  <c r="N22" i="10"/>
  <c r="O22" i="10"/>
  <c r="P22" i="10"/>
  <c r="Q22" i="10"/>
  <c r="R22" i="10"/>
  <c r="N23" i="10"/>
  <c r="O23" i="10"/>
  <c r="P23" i="10"/>
  <c r="Q23" i="10"/>
  <c r="R23" i="10"/>
  <c r="N24" i="10"/>
  <c r="O24" i="10"/>
  <c r="P24" i="10"/>
  <c r="Q24" i="10"/>
  <c r="R24" i="10"/>
  <c r="N25" i="10"/>
  <c r="O25" i="10"/>
  <c r="P25" i="10"/>
  <c r="Q25" i="10"/>
  <c r="R25" i="10"/>
  <c r="N26" i="10"/>
  <c r="O26" i="10"/>
  <c r="P26" i="10"/>
  <c r="Q26" i="10"/>
  <c r="R26" i="10"/>
  <c r="N27" i="10"/>
  <c r="O27" i="10"/>
  <c r="P27" i="10"/>
  <c r="Q27" i="10"/>
  <c r="R27" i="10"/>
  <c r="N28" i="10"/>
  <c r="O28" i="10"/>
  <c r="P28" i="10"/>
  <c r="Q28" i="10"/>
  <c r="R28" i="10"/>
  <c r="O19" i="10"/>
  <c r="Q19" i="10"/>
  <c r="P19" i="10"/>
  <c r="R19" i="10"/>
  <c r="N19" i="10"/>
  <c r="J5" i="6"/>
  <c r="J3" i="6"/>
  <c r="N25" i="1"/>
  <c r="N20" i="1"/>
  <c r="K25" i="5"/>
  <c r="H4" i="10"/>
  <c r="I10" i="10" l="1"/>
  <c r="I11" i="10"/>
  <c r="I12" i="10"/>
  <c r="I13" i="10"/>
  <c r="K4" i="10"/>
  <c r="M8" i="10"/>
  <c r="K8" i="10" s="1"/>
  <c r="M9" i="10"/>
  <c r="M10" i="10"/>
  <c r="M11" i="10"/>
  <c r="M12" i="10"/>
  <c r="M13" i="10"/>
  <c r="S5" i="8" l="1"/>
  <c r="T5" i="8"/>
  <c r="U5" i="8"/>
  <c r="V5" i="8"/>
  <c r="W5" i="8"/>
  <c r="S6" i="8"/>
  <c r="T6" i="8"/>
  <c r="U6" i="8"/>
  <c r="V6" i="8"/>
  <c r="W6" i="8"/>
  <c r="S7" i="8"/>
  <c r="T7" i="8"/>
  <c r="U7" i="8"/>
  <c r="V7" i="8"/>
  <c r="W7" i="8"/>
  <c r="S8" i="8"/>
  <c r="T8" i="8"/>
  <c r="U8" i="8"/>
  <c r="V8" i="8"/>
  <c r="W8" i="8"/>
  <c r="S9" i="8"/>
  <c r="T9" i="8"/>
  <c r="U9" i="8"/>
  <c r="V9" i="8"/>
  <c r="W9" i="8"/>
  <c r="S10" i="8"/>
  <c r="T10" i="8"/>
  <c r="U10" i="8"/>
  <c r="V10" i="8"/>
  <c r="W10" i="8"/>
  <c r="S11" i="8"/>
  <c r="T11" i="8"/>
  <c r="U11" i="8"/>
  <c r="V11" i="8"/>
  <c r="W11" i="8"/>
  <c r="S12" i="8"/>
  <c r="T12" i="8"/>
  <c r="U12" i="8"/>
  <c r="V12" i="8"/>
  <c r="W12" i="8"/>
  <c r="S13" i="8"/>
  <c r="T13" i="8"/>
  <c r="U13" i="8"/>
  <c r="V13" i="8"/>
  <c r="W13" i="8"/>
  <c r="T4" i="8"/>
  <c r="U4" i="8"/>
  <c r="V4" i="8"/>
  <c r="W4" i="8"/>
  <c r="S4" i="8"/>
  <c r="K5" i="5"/>
  <c r="Z31" i="5"/>
  <c r="AA31" i="5"/>
  <c r="AB31" i="5"/>
  <c r="AC31" i="5"/>
  <c r="Z32" i="5"/>
  <c r="AA32" i="5"/>
  <c r="AB32" i="5"/>
  <c r="AC32" i="5"/>
  <c r="Z33" i="5"/>
  <c r="AA33" i="5"/>
  <c r="AB33" i="5"/>
  <c r="AC33" i="5"/>
  <c r="Z34" i="5"/>
  <c r="AA34" i="5"/>
  <c r="AB34" i="5"/>
  <c r="AC34" i="5"/>
  <c r="Z35" i="5"/>
  <c r="AA35" i="5"/>
  <c r="AB35" i="5"/>
  <c r="AC35" i="5"/>
  <c r="Z36" i="5"/>
  <c r="AA36" i="5"/>
  <c r="AB36" i="5"/>
  <c r="AC36" i="5"/>
  <c r="Z37" i="5"/>
  <c r="AA37" i="5"/>
  <c r="AB37" i="5"/>
  <c r="AC37" i="5"/>
  <c r="Z38" i="5"/>
  <c r="AA38" i="5"/>
  <c r="AB38" i="5"/>
  <c r="AC38" i="5"/>
  <c r="Z39" i="5"/>
  <c r="AA39" i="5"/>
  <c r="AB39" i="5"/>
  <c r="AC39" i="5"/>
  <c r="AC30" i="5"/>
  <c r="AB30" i="5"/>
  <c r="AA30" i="5"/>
  <c r="Z30" i="5"/>
  <c r="J31" i="1"/>
  <c r="J37" i="1"/>
  <c r="J36" i="1"/>
  <c r="J30" i="1"/>
  <c r="P3" i="1"/>
  <c r="P2" i="1" s="1"/>
  <c r="P11" i="1"/>
  <c r="P10" i="1" s="1"/>
  <c r="P7" i="1"/>
  <c r="P6" i="1" s="1"/>
  <c r="D32" i="12"/>
  <c r="K13" i="12"/>
  <c r="S15" i="11"/>
  <c r="S14" i="11" l="1"/>
  <c r="T20" i="10"/>
  <c r="U20" i="10" s="1"/>
  <c r="V20" i="10"/>
  <c r="W20" i="10" s="1"/>
  <c r="X20" i="10"/>
  <c r="Y20" i="10" s="1"/>
  <c r="Z20" i="10"/>
  <c r="AA20" i="10" s="1"/>
  <c r="AB20" i="10"/>
  <c r="AC20" i="10" s="1"/>
  <c r="AD20" i="10"/>
  <c r="AE20" i="10" s="1"/>
  <c r="T21" i="10"/>
  <c r="U21" i="10" s="1"/>
  <c r="V21" i="10"/>
  <c r="W21" i="10" s="1"/>
  <c r="X21" i="10"/>
  <c r="Y21" i="10" s="1"/>
  <c r="Z21" i="10"/>
  <c r="AA21" i="10" s="1"/>
  <c r="AB21" i="10"/>
  <c r="AC21" i="10" s="1"/>
  <c r="AD21" i="10"/>
  <c r="AE21" i="10" s="1"/>
  <c r="T22" i="10"/>
  <c r="U22" i="10" s="1"/>
  <c r="V22" i="10"/>
  <c r="W22" i="10" s="1"/>
  <c r="X22" i="10"/>
  <c r="Y22" i="10" s="1"/>
  <c r="Z22" i="10"/>
  <c r="AA22" i="10" s="1"/>
  <c r="AB22" i="10"/>
  <c r="AC22" i="10" s="1"/>
  <c r="AD22" i="10"/>
  <c r="AE22" i="10" s="1"/>
  <c r="T23" i="10"/>
  <c r="U23" i="10" s="1"/>
  <c r="V23" i="10"/>
  <c r="W23" i="10" s="1"/>
  <c r="X23" i="10"/>
  <c r="Y23" i="10" s="1"/>
  <c r="Z23" i="10"/>
  <c r="AA23" i="10" s="1"/>
  <c r="AB23" i="10"/>
  <c r="AC23" i="10" s="1"/>
  <c r="AD23" i="10"/>
  <c r="AE23" i="10" s="1"/>
  <c r="T24" i="10"/>
  <c r="U24" i="10" s="1"/>
  <c r="V24" i="10"/>
  <c r="W24" i="10" s="1"/>
  <c r="X24" i="10"/>
  <c r="Y24" i="10" s="1"/>
  <c r="Z24" i="10"/>
  <c r="AA24" i="10" s="1"/>
  <c r="AB24" i="10"/>
  <c r="AC24" i="10" s="1"/>
  <c r="AD24" i="10"/>
  <c r="AE24" i="10" s="1"/>
  <c r="T25" i="10"/>
  <c r="U25" i="10" s="1"/>
  <c r="V25" i="10"/>
  <c r="W25" i="10" s="1"/>
  <c r="X25" i="10"/>
  <c r="Y25" i="10" s="1"/>
  <c r="Z25" i="10"/>
  <c r="AA25" i="10" s="1"/>
  <c r="AB25" i="10"/>
  <c r="AC25" i="10" s="1"/>
  <c r="AD25" i="10"/>
  <c r="AE25" i="10" s="1"/>
  <c r="T26" i="10"/>
  <c r="U26" i="10" s="1"/>
  <c r="V26" i="10"/>
  <c r="W26" i="10" s="1"/>
  <c r="X26" i="10"/>
  <c r="Y26" i="10" s="1"/>
  <c r="Z26" i="10"/>
  <c r="AA26" i="10" s="1"/>
  <c r="AB26" i="10"/>
  <c r="AC26" i="10" s="1"/>
  <c r="AD26" i="10"/>
  <c r="AE26" i="10" s="1"/>
  <c r="T27" i="10"/>
  <c r="U27" i="10" s="1"/>
  <c r="V27" i="10"/>
  <c r="W27" i="10" s="1"/>
  <c r="X27" i="10"/>
  <c r="Y27" i="10" s="1"/>
  <c r="Z27" i="10"/>
  <c r="AA27" i="10" s="1"/>
  <c r="AB27" i="10"/>
  <c r="AC27" i="10" s="1"/>
  <c r="AD27" i="10"/>
  <c r="AE27" i="10" s="1"/>
  <c r="T28" i="10"/>
  <c r="U28" i="10" s="1"/>
  <c r="V28" i="10"/>
  <c r="W28" i="10" s="1"/>
  <c r="X28" i="10"/>
  <c r="Y28" i="10" s="1"/>
  <c r="Z28" i="10"/>
  <c r="AA28" i="10" s="1"/>
  <c r="AB28" i="10"/>
  <c r="AC28" i="10" s="1"/>
  <c r="AD28" i="10"/>
  <c r="AE28" i="10" s="1"/>
  <c r="X19" i="10"/>
  <c r="Y19" i="10" s="1"/>
  <c r="V19" i="10"/>
  <c r="W19" i="10" s="1"/>
  <c r="T19" i="10"/>
  <c r="U19" i="10" s="1"/>
  <c r="AD19" i="10"/>
  <c r="AE19" i="10" s="1"/>
  <c r="AB19" i="10"/>
  <c r="AC19" i="10" s="1"/>
  <c r="Z19" i="10"/>
  <c r="AA19" i="10" s="1"/>
  <c r="M5" i="10"/>
  <c r="M4" i="10"/>
  <c r="M7" i="10"/>
  <c r="K7" i="10" s="1"/>
  <c r="K9" i="10"/>
  <c r="K10" i="10"/>
  <c r="K11" i="10"/>
  <c r="K12" i="10"/>
  <c r="K13" i="10"/>
  <c r="M6" i="10"/>
  <c r="K6" i="10" s="1"/>
  <c r="M20" i="10"/>
  <c r="M21" i="10"/>
  <c r="M22" i="10"/>
  <c r="M23" i="10"/>
  <c r="M24" i="10"/>
  <c r="M25" i="10"/>
  <c r="M26" i="10"/>
  <c r="M27" i="10"/>
  <c r="M28" i="10"/>
  <c r="M19" i="10"/>
  <c r="K19" i="10" l="1"/>
  <c r="K28" i="10"/>
  <c r="K26" i="10"/>
  <c r="K24" i="10"/>
  <c r="K22" i="10"/>
  <c r="K20" i="10"/>
  <c r="K27" i="10"/>
  <c r="K25" i="10"/>
  <c r="K23" i="10"/>
  <c r="K21" i="10"/>
  <c r="Q4" i="8"/>
  <c r="M4" i="8" s="1"/>
  <c r="Q13" i="8"/>
  <c r="O13" i="8"/>
  <c r="Q12" i="8"/>
  <c r="O12" i="8"/>
  <c r="Q11" i="8"/>
  <c r="O11" i="8"/>
  <c r="Q10" i="8"/>
  <c r="O10" i="8"/>
  <c r="Q9" i="8"/>
  <c r="O9" i="8"/>
  <c r="Q8" i="8"/>
  <c r="O8" i="8"/>
  <c r="Q7" i="8"/>
  <c r="O7" i="8"/>
  <c r="Q6" i="8"/>
  <c r="O6" i="8"/>
  <c r="Q5" i="8"/>
  <c r="O5" i="8"/>
  <c r="O4" i="8"/>
  <c r="M44" i="5"/>
  <c r="M45" i="5"/>
  <c r="M46" i="5"/>
  <c r="M47" i="5"/>
  <c r="M48" i="5"/>
  <c r="M49" i="5"/>
  <c r="M50" i="5"/>
  <c r="M51" i="5"/>
  <c r="M52" i="5"/>
  <c r="M43" i="5"/>
  <c r="O15" i="5"/>
  <c r="O16" i="5"/>
  <c r="O17" i="5"/>
  <c r="O18" i="5"/>
  <c r="O19" i="5"/>
  <c r="O20" i="5"/>
  <c r="O21" i="5"/>
  <c r="O22" i="5"/>
  <c r="O23" i="5"/>
  <c r="O14" i="5"/>
  <c r="M15" i="5"/>
  <c r="M16" i="5"/>
  <c r="M17" i="5"/>
  <c r="M18" i="5"/>
  <c r="M19" i="5"/>
  <c r="M20" i="5"/>
  <c r="M21" i="5"/>
  <c r="M22" i="5"/>
  <c r="M23" i="5"/>
  <c r="M14" i="5"/>
  <c r="K12" i="5"/>
  <c r="K10" i="5"/>
  <c r="M17" i="6"/>
  <c r="M16" i="6"/>
  <c r="M15" i="6"/>
  <c r="M14" i="6"/>
  <c r="M27" i="5"/>
  <c r="N27" i="5" s="1"/>
  <c r="O27" i="5"/>
  <c r="P27" i="5" s="1"/>
  <c r="Q27" i="5"/>
  <c r="R27" i="5" s="1"/>
  <c r="W26" i="5"/>
  <c r="X26" i="5" s="1"/>
  <c r="U26" i="5"/>
  <c r="V26" i="5" s="1"/>
  <c r="S26" i="5"/>
  <c r="T26" i="5" s="1"/>
  <c r="Q26" i="5"/>
  <c r="R26" i="5" s="1"/>
  <c r="O26" i="5"/>
  <c r="P26" i="5" s="1"/>
  <c r="M26" i="5"/>
  <c r="N26" i="5" s="1"/>
  <c r="M31" i="5"/>
  <c r="N31" i="5" s="1"/>
  <c r="O31" i="5"/>
  <c r="P31" i="5" s="1"/>
  <c r="Q31" i="5"/>
  <c r="R31" i="5" s="1"/>
  <c r="S31" i="5"/>
  <c r="T31" i="5" s="1"/>
  <c r="U31" i="5"/>
  <c r="V31" i="5" s="1"/>
  <c r="W31" i="5"/>
  <c r="X31" i="5" s="1"/>
  <c r="M32" i="5"/>
  <c r="N32" i="5"/>
  <c r="O32" i="5"/>
  <c r="P32" i="5" s="1"/>
  <c r="Q32" i="5"/>
  <c r="R32" i="5" s="1"/>
  <c r="S32" i="5"/>
  <c r="T32" i="5" s="1"/>
  <c r="U32" i="5"/>
  <c r="V32" i="5" s="1"/>
  <c r="W32" i="5"/>
  <c r="X32" i="5" s="1"/>
  <c r="M33" i="5"/>
  <c r="N33" i="5" s="1"/>
  <c r="O33" i="5"/>
  <c r="P33" i="5" s="1"/>
  <c r="Q33" i="5"/>
  <c r="R33" i="5" s="1"/>
  <c r="S33" i="5"/>
  <c r="T33" i="5" s="1"/>
  <c r="U33" i="5"/>
  <c r="V33" i="5" s="1"/>
  <c r="W33" i="5"/>
  <c r="X33" i="5" s="1"/>
  <c r="M34" i="5"/>
  <c r="N34" i="5" s="1"/>
  <c r="O34" i="5"/>
  <c r="P34" i="5" s="1"/>
  <c r="Q34" i="5"/>
  <c r="R34" i="5" s="1"/>
  <c r="S34" i="5"/>
  <c r="T34" i="5" s="1"/>
  <c r="U34" i="5"/>
  <c r="V34" i="5" s="1"/>
  <c r="W34" i="5"/>
  <c r="X34" i="5"/>
  <c r="M35" i="5"/>
  <c r="N35" i="5" s="1"/>
  <c r="O35" i="5"/>
  <c r="P35" i="5"/>
  <c r="Q35" i="5"/>
  <c r="R35" i="5" s="1"/>
  <c r="S35" i="5"/>
  <c r="T35" i="5" s="1"/>
  <c r="K35" i="5" s="1"/>
  <c r="U35" i="5"/>
  <c r="V35" i="5" s="1"/>
  <c r="W35" i="5"/>
  <c r="X35" i="5" s="1"/>
  <c r="M36" i="5"/>
  <c r="N36" i="5" s="1"/>
  <c r="O36" i="5"/>
  <c r="P36" i="5" s="1"/>
  <c r="Q36" i="5"/>
  <c r="R36" i="5" s="1"/>
  <c r="S36" i="5"/>
  <c r="T36" i="5"/>
  <c r="K36" i="5" s="1"/>
  <c r="U36" i="5"/>
  <c r="V36" i="5" s="1"/>
  <c r="W36" i="5"/>
  <c r="X36" i="5" s="1"/>
  <c r="M37" i="5"/>
  <c r="N37" i="5"/>
  <c r="O37" i="5"/>
  <c r="P37" i="5" s="1"/>
  <c r="Q37" i="5"/>
  <c r="R37" i="5" s="1"/>
  <c r="S37" i="5"/>
  <c r="T37" i="5" s="1"/>
  <c r="U37" i="5"/>
  <c r="V37" i="5" s="1"/>
  <c r="W37" i="5"/>
  <c r="X37" i="5" s="1"/>
  <c r="M38" i="5"/>
  <c r="N38" i="5" s="1"/>
  <c r="O38" i="5"/>
  <c r="P38" i="5" s="1"/>
  <c r="Q38" i="5"/>
  <c r="R38" i="5" s="1"/>
  <c r="S38" i="5"/>
  <c r="T38" i="5" s="1"/>
  <c r="U38" i="5"/>
  <c r="V38" i="5" s="1"/>
  <c r="W38" i="5"/>
  <c r="X38" i="5" s="1"/>
  <c r="M39" i="5"/>
  <c r="N39" i="5" s="1"/>
  <c r="O39" i="5"/>
  <c r="P39" i="5" s="1"/>
  <c r="Q39" i="5"/>
  <c r="R39" i="5" s="1"/>
  <c r="S39" i="5"/>
  <c r="T39" i="5" s="1"/>
  <c r="U39" i="5"/>
  <c r="V39" i="5" s="1"/>
  <c r="W39" i="5"/>
  <c r="X39" i="5"/>
  <c r="W30" i="5"/>
  <c r="X30" i="5" s="1"/>
  <c r="U30" i="5"/>
  <c r="V30" i="5" s="1"/>
  <c r="S30" i="5"/>
  <c r="T30" i="5" s="1"/>
  <c r="Q30" i="5"/>
  <c r="R30" i="5" s="1"/>
  <c r="O30" i="5"/>
  <c r="P30" i="5" s="1"/>
  <c r="M30" i="5"/>
  <c r="N30" i="5" s="1"/>
  <c r="N41" i="1"/>
  <c r="J22" i="1"/>
  <c r="J13" i="6" l="1"/>
  <c r="K31" i="5"/>
  <c r="K27" i="5"/>
  <c r="K33" i="5"/>
  <c r="K30" i="5"/>
  <c r="K38" i="5"/>
  <c r="K32" i="5"/>
  <c r="K34" i="5"/>
  <c r="K39" i="5"/>
  <c r="K37" i="5"/>
  <c r="K13" i="5"/>
  <c r="M9" i="8"/>
  <c r="M13" i="8"/>
  <c r="M7" i="8"/>
  <c r="M10" i="8"/>
  <c r="M12" i="8"/>
  <c r="M5" i="8"/>
  <c r="M11" i="8"/>
  <c r="M8" i="8"/>
  <c r="M6" i="8"/>
  <c r="K42" i="5"/>
  <c r="K29" i="5"/>
  <c r="K26" i="5"/>
  <c r="N31" i="1" l="1"/>
  <c r="N30" i="1"/>
  <c r="N29" i="1"/>
  <c r="N27" i="1"/>
  <c r="N28" i="1"/>
  <c r="N26" i="1"/>
  <c r="N22" i="1"/>
  <c r="N21" i="1"/>
  <c r="N19" i="1"/>
  <c r="N18" i="1"/>
  <c r="N17" i="1"/>
  <c r="N16" i="1"/>
  <c r="N15" i="1"/>
  <c r="N13" i="1"/>
  <c r="N9" i="1"/>
  <c r="N7" i="1"/>
  <c r="M11" i="1"/>
  <c r="M10" i="1" s="1"/>
  <c r="M7" i="1"/>
  <c r="M6" i="1" s="1"/>
  <c r="M3" i="1"/>
  <c r="M2" i="1" s="1"/>
  <c r="J9" i="1" s="1"/>
  <c r="S24" i="11"/>
  <c r="S25" i="11"/>
  <c r="S26" i="11"/>
  <c r="S23" i="11"/>
  <c r="S5" i="11"/>
  <c r="S6" i="11"/>
  <c r="S7" i="11"/>
  <c r="S8" i="11"/>
  <c r="S4" i="11"/>
  <c r="S20" i="11"/>
  <c r="S19" i="11"/>
  <c r="S18" i="11"/>
  <c r="S12" i="11"/>
  <c r="S11" i="11"/>
  <c r="K17" i="11" l="1"/>
  <c r="S13" i="11"/>
  <c r="K10" i="11" s="1"/>
  <c r="J29" i="10"/>
  <c r="H14" i="10" l="1"/>
  <c r="K16" i="10" s="1"/>
  <c r="E14" i="10"/>
  <c r="I7" i="10" l="1"/>
  <c r="I8" i="10"/>
  <c r="I9" i="10"/>
  <c r="I6" i="10"/>
  <c r="I4" i="10"/>
  <c r="I5" i="10"/>
  <c r="K29" i="10"/>
  <c r="K14" i="10"/>
  <c r="K3" i="5" l="1"/>
  <c r="J16" i="1"/>
  <c r="J16" i="4"/>
  <c r="J15" i="1" l="1"/>
  <c r="I14" i="10" l="1"/>
  <c r="J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D9" authorId="0" shapeId="0" xr:uid="{36372E95-6892-4B39-A620-73D17017A7DC}">
      <text>
        <r>
          <rPr>
            <b/>
            <sz val="9"/>
            <color indexed="81"/>
            <rFont val="Tahoma"/>
            <family val="2"/>
          </rPr>
          <t>Année-Mois-Jour</t>
        </r>
      </text>
    </comment>
    <comment ref="H9" authorId="0" shapeId="0" xr:uid="{CE9BE81C-2738-484A-835A-927A0D9D1CE3}">
      <text>
        <r>
          <rPr>
            <b/>
            <sz val="9"/>
            <color indexed="81"/>
            <rFont val="Tahoma"/>
            <family val="2"/>
          </rPr>
          <t>Année-Mois-Jour</t>
        </r>
      </text>
    </comment>
    <comment ref="B12" authorId="0" shapeId="0" xr:uid="{1B9C769F-C88D-4A71-8CC3-87B9BB5BDFB5}">
      <text>
        <r>
          <rPr>
            <b/>
            <sz val="9"/>
            <color indexed="81"/>
            <rFont val="Tahoma"/>
            <family val="2"/>
          </rPr>
          <t>Inscrire le nom complet tel qu’il apparaît dans le Registre des entreprises du Québec.</t>
        </r>
      </text>
    </comment>
    <comment ref="B14" authorId="0" shapeId="0" xr:uid="{2CE66B62-C33F-4ED5-B08B-56C8156CE587}">
      <text>
        <r>
          <rPr>
            <b/>
            <sz val="9"/>
            <color indexed="81"/>
            <rFont val="Tahoma"/>
            <family val="2"/>
          </rPr>
          <t>Si différent du nom légal.</t>
        </r>
      </text>
    </comment>
    <comment ref="B16" authorId="0" shapeId="0" xr:uid="{100DCBC2-7C05-4848-B12C-E8610DCD378C}">
      <text>
        <r>
          <rPr>
            <b/>
            <sz val="9"/>
            <color indexed="81"/>
            <rFont val="Tahoma"/>
            <family val="2"/>
          </rPr>
          <t xml:space="preserve">Cliquer sur la cellule pour accéder au site </t>
        </r>
        <r>
          <rPr>
            <b/>
            <u/>
            <sz val="9"/>
            <color indexed="81"/>
            <rFont val="Tahoma"/>
            <family val="2"/>
          </rPr>
          <t>I</t>
        </r>
        <r>
          <rPr>
            <b/>
            <sz val="9"/>
            <color indexed="81"/>
            <rFont val="Tahoma"/>
            <family val="2"/>
          </rPr>
          <t xml:space="preserve">nternet </t>
        </r>
        <r>
          <rPr>
            <b/>
            <u/>
            <sz val="9"/>
            <color indexed="81"/>
            <rFont val="Tahoma"/>
            <family val="2"/>
          </rPr>
          <t xml:space="preserve">du </t>
        </r>
        <r>
          <rPr>
            <b/>
            <sz val="9"/>
            <color indexed="81"/>
            <rFont val="Tahoma"/>
            <family val="2"/>
          </rPr>
          <t>Registraire des entreprises du Québec.</t>
        </r>
      </text>
    </comment>
    <comment ref="B18" authorId="0" shapeId="0" xr:uid="{160B8566-EFE5-4EDB-864A-91BB9D681362}">
      <text>
        <r>
          <rPr>
            <b/>
            <sz val="9"/>
            <color indexed="81"/>
            <rFont val="Tahoma"/>
            <family val="2"/>
          </rPr>
          <t>Exemples:
• Bureau 200
• Tour Belle-Cour
• Arrondissement S</t>
        </r>
        <r>
          <rPr>
            <b/>
            <u/>
            <sz val="9"/>
            <color indexed="81"/>
            <rFont val="Tahoma"/>
            <family val="2"/>
          </rPr>
          <t>ain</t>
        </r>
        <r>
          <rPr>
            <b/>
            <sz val="9"/>
            <color indexed="81"/>
            <rFont val="Tahoma"/>
            <family val="2"/>
          </rPr>
          <t>t-Romuald
• Lots-Renversés</t>
        </r>
      </text>
    </comment>
    <comment ref="B21" authorId="0" shapeId="0" xr:uid="{4912510F-08BA-4957-A219-9D37BA43EE2E}">
      <text>
        <r>
          <rPr>
            <b/>
            <sz val="9"/>
            <color indexed="81"/>
            <rFont val="Tahoma"/>
            <family val="2"/>
          </rPr>
          <t xml:space="preserve">Personne autorisée par le requérant à signer la documentation pertinente, </t>
        </r>
        <r>
          <rPr>
            <b/>
            <u/>
            <sz val="9"/>
            <color indexed="81"/>
            <rFont val="Tahoma"/>
            <family val="2"/>
          </rPr>
          <t xml:space="preserve">comme </t>
        </r>
        <r>
          <rPr>
            <b/>
            <sz val="9"/>
            <color indexed="81"/>
            <rFont val="Tahoma"/>
            <family val="2"/>
          </rPr>
          <t xml:space="preserve">précisé dans la résolution du CA. </t>
        </r>
      </text>
    </comment>
    <comment ref="B22" authorId="0" shapeId="0" xr:uid="{A97B8364-5FC1-4266-B0CD-B10C3B5E289A}">
      <text>
        <r>
          <rPr>
            <b/>
            <sz val="9"/>
            <color indexed="81"/>
            <rFont val="Tahoma"/>
            <family val="2"/>
          </rPr>
          <t>Courriel de la personne indiquée ci-dessus.</t>
        </r>
      </text>
    </comment>
    <comment ref="B24"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31" authorId="0" shapeId="0" xr:uid="{A2A0C9D6-34C4-409E-92F0-0B4BFE05DB70}">
      <text>
        <r>
          <rPr>
            <b/>
            <sz val="9"/>
            <color indexed="81"/>
            <rFont val="Tahoma"/>
            <family val="2"/>
          </rPr>
          <t xml:space="preserve">Inscrire sans les séparateurs.
Exemple : 4183335555
</t>
        </r>
      </text>
    </comment>
    <comment ref="D37" authorId="0" shapeId="0" xr:uid="{AF0B001D-B26A-421C-B5E7-4AFFD7276D2A}">
      <text>
        <r>
          <rPr>
            <b/>
            <sz val="9"/>
            <color indexed="81"/>
            <rFont val="Tahoma"/>
            <family val="2"/>
          </rPr>
          <t xml:space="preserve">Inscrire sans les séparateurs.
Exemple : 4183335555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E6" authorId="0" shapeId="0" xr:uid="{9321ED90-B1D2-4AC3-AC89-8ACEE9C96550}">
      <text>
        <r>
          <rPr>
            <b/>
            <sz val="9"/>
            <color indexed="81"/>
            <rFont val="Tahoma"/>
            <family val="2"/>
          </rPr>
          <t>Choisir dans la liste.</t>
        </r>
      </text>
    </comment>
    <comment ref="E7" authorId="0" shapeId="0" xr:uid="{0D7249C4-5762-4D42-ADEE-49B9AC117CE6}">
      <text>
        <r>
          <rPr>
            <b/>
            <sz val="9"/>
            <color indexed="81"/>
            <rFont val="Tahoma"/>
            <family val="2"/>
          </rPr>
          <t>Choisir dans la liste.</t>
        </r>
      </text>
    </comment>
    <comment ref="B9" authorId="0" shapeId="0" xr:uid="{86E1DBDA-6BBF-4EE2-BCEA-A8DFFCD2823B}">
      <text>
        <r>
          <rPr>
            <b/>
            <sz val="9"/>
            <color indexed="81"/>
            <rFont val="Tahoma"/>
            <family val="2"/>
          </rPr>
          <t xml:space="preserve">Décrire la situation, le besoin, la </t>
        </r>
        <r>
          <rPr>
            <b/>
            <u/>
            <sz val="9"/>
            <color indexed="81"/>
            <rFont val="Tahoma"/>
            <family val="2"/>
          </rPr>
          <t>situation</t>
        </r>
        <r>
          <rPr>
            <b/>
            <sz val="9"/>
            <color indexed="81"/>
            <rFont val="Tahoma"/>
            <family val="2"/>
          </rPr>
          <t xml:space="preserve"> problématique ou la nécessité pour le secteur visé.</t>
        </r>
        <r>
          <rPr>
            <sz val="9"/>
            <color indexed="81"/>
            <rFont val="Tahoma"/>
            <family val="2"/>
          </rPr>
          <t xml:space="preserve">
</t>
        </r>
      </text>
    </comment>
    <comment ref="B11" authorId="0" shapeId="0" xr:uid="{40E263BC-5A20-48E9-9533-6B176546ABB6}">
      <text>
        <r>
          <rPr>
            <b/>
            <sz val="9"/>
            <color indexed="81"/>
            <rFont val="Tahoma"/>
            <family val="2"/>
          </rPr>
          <t>Indiquer en détail en quoi consiste le projet sur le plan technique.</t>
        </r>
      </text>
    </comment>
    <comment ref="B13" authorId="0" shapeId="0" xr:uid="{7F45A3DE-394F-4538-8E76-2FF44FB36EF0}">
      <text>
        <r>
          <rPr>
            <b/>
            <sz val="9"/>
            <color indexed="81"/>
            <rFont val="Tahoma"/>
            <family val="2"/>
          </rPr>
          <t>Exemples : répondre à un besoin, à une situation problématique de l’industrie ou à une occasion d’affaires et être idéalement mesurable.</t>
        </r>
      </text>
    </comment>
    <comment ref="B25" authorId="0" shapeId="0" xr:uid="{633E0AD0-A8A2-4258-B488-D3FFECDEBABB}">
      <text>
        <r>
          <rPr>
            <b/>
            <sz val="9"/>
            <color indexed="81"/>
            <rFont val="Tahoma"/>
            <family val="2"/>
          </rPr>
          <t>Le format des dates est en :
Année-Mois-Jour</t>
        </r>
      </text>
    </comment>
    <comment ref="G26" authorId="0" shapeId="0" xr:uid="{5B4637D8-73CA-418B-BF60-26B5F019EA2A}">
      <text>
        <r>
          <rPr>
            <b/>
            <sz val="9"/>
            <color indexed="81"/>
            <rFont val="Tahoma"/>
            <family val="2"/>
          </rPr>
          <t>De l'équipement ou autres</t>
        </r>
      </text>
    </comment>
    <comment ref="F29" authorId="0" shapeId="0" xr:uid="{145720C6-01F4-41C6-B05B-6268E772B7A4}">
      <text>
        <r>
          <rPr>
            <b/>
            <sz val="9"/>
            <color indexed="81"/>
            <rFont val="Tahoma"/>
            <family val="2"/>
          </rPr>
          <t>Année-Mois-Jour</t>
        </r>
      </text>
    </comment>
    <comment ref="G29" authorId="0" shapeId="0" xr:uid="{08B4BCB6-CDD3-44A7-9D69-3536CEDCF840}">
      <text>
        <r>
          <rPr>
            <b/>
            <sz val="9"/>
            <color indexed="81"/>
            <rFont val="Tahoma"/>
            <family val="2"/>
          </rPr>
          <t>Année-Mois-Jour</t>
        </r>
      </text>
    </comment>
    <comment ref="H29" authorId="0" shapeId="0" xr:uid="{EF22F23E-0A84-4A83-B3CD-1B8A6702EAD2}">
      <text>
        <r>
          <rPr>
            <b/>
            <sz val="9"/>
            <color indexed="81"/>
            <rFont val="Tahoma"/>
            <family val="2"/>
          </rPr>
          <t>Choisir dans la liste ou indiquer les livrables</t>
        </r>
      </text>
    </comment>
    <comment ref="B40" authorId="0" shapeId="0" xr:uid="{638AF2AA-BDCB-4EA6-8B72-A840952859AC}">
      <text>
        <r>
          <rPr>
            <b/>
            <sz val="9"/>
            <color indexed="81"/>
            <rFont val="Tahoma"/>
            <family val="2"/>
          </rPr>
          <t>À remplir uniquement pour les projets d’investissement (B1 et B2).</t>
        </r>
      </text>
    </comment>
    <comment ref="C42" authorId="1" shapeId="0" xr:uid="{259D5A22-C2C9-4EDE-832A-A7DD18DE4F50}">
      <text>
        <r>
          <rPr>
            <b/>
            <sz val="9"/>
            <color indexed="81"/>
            <rFont val="Tahoma"/>
            <family val="2"/>
          </rPr>
          <t>Techniques, financiers ou autres : commercial, réglementaire, social, environnemental, légal, acceptabilité,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3" authorId="0" shapeId="0" xr:uid="{E5AF9323-722F-43D4-A0F6-7BCE4A036DAD}">
      <text>
        <r>
          <rPr>
            <b/>
            <sz val="9"/>
            <color indexed="81"/>
            <rFont val="Tahoma"/>
            <family val="2"/>
          </rPr>
          <t>Quel est l’avancement scientifique ou technologique pour l’entreprise?
Indiquez en détail en quoi consiste l’innovation.</t>
        </r>
      </text>
    </comment>
    <comment ref="B5" authorId="0" shapeId="0" xr:uid="{6C60B649-6BC6-4849-84B9-ED9D5B081B6E}">
      <text>
        <r>
          <rPr>
            <b/>
            <sz val="9"/>
            <color indexed="81"/>
            <rFont val="Tahoma"/>
            <family val="2"/>
          </rPr>
          <t>Quel est l’avancement scientifique ou technologique pour le Québec?</t>
        </r>
      </text>
    </comment>
    <comment ref="B7" authorId="0" shapeId="0" xr:uid="{BCC8F771-78D4-42FE-AD07-EBED2B40368F}">
      <text>
        <r>
          <rPr>
            <b/>
            <sz val="9"/>
            <color indexed="81"/>
            <rFont val="Tahoma"/>
            <family val="2"/>
          </rPr>
          <t xml:space="preserve">Précisez, sinon indiquez « s.o. » si sans objet.
</t>
        </r>
      </text>
    </comment>
    <comment ref="B9" authorId="0" shapeId="0" xr:uid="{F3828A79-C792-4FE4-A1DF-BDBE0499B454}">
      <text>
        <r>
          <rPr>
            <b/>
            <sz val="9"/>
            <color indexed="81"/>
            <rFont val="Tahoma"/>
            <family val="2"/>
          </rPr>
          <t xml:space="preserve">En plus de la réduction de l'utilisation de l'eau prévue, données mesurables pour l’industrie ou l’économie québécoise (les retombées du projet en termes d’emplois, de revenus additionnels, d’économies réalisées, d’augmentation de la compétitivité, de la part de marché, d’avancement scientifique, etc.).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B3" authorId="0" shapeId="0" xr:uid="{F6DE5A33-B14E-4547-A0B9-9C84C466A2B9}">
      <text>
        <r>
          <rPr>
            <b/>
            <sz val="9"/>
            <color indexed="81"/>
            <rFont val="Tahoma"/>
            <family val="2"/>
          </rPr>
          <t xml:space="preserve">Prénom et Nom
</t>
        </r>
      </text>
    </comment>
    <comment ref="G3" authorId="1" shapeId="0" xr:uid="{8BDFEE74-0BBF-461C-BEF5-A601BEC380C3}">
      <text>
        <r>
          <rPr>
            <b/>
            <sz val="9"/>
            <color indexed="81"/>
            <rFont val="Tahoma"/>
            <family val="2"/>
          </rPr>
          <t xml:space="preserve">Études professionnelles, collégiales, universitaires ou autres.
Ex. : </t>
        </r>
        <r>
          <rPr>
            <b/>
            <u/>
            <sz val="9"/>
            <color indexed="81"/>
            <rFont val="Tahoma"/>
            <family val="2"/>
          </rPr>
          <t>Bac</t>
        </r>
        <r>
          <rPr>
            <b/>
            <sz val="9"/>
            <color indexed="81"/>
            <rFont val="Tahoma"/>
            <family val="2"/>
          </rPr>
          <t xml:space="preserve"> en génie mécanique. </t>
        </r>
      </text>
    </comment>
    <comment ref="L3" authorId="0" shapeId="0" xr:uid="{B7F92CAF-A9AC-4868-BBD7-0C80B353ECB5}">
      <text>
        <r>
          <rPr>
            <b/>
            <sz val="9"/>
            <color indexed="81"/>
            <rFont val="Tahoma"/>
            <family val="2"/>
          </rPr>
          <t>Choisir dans la liste.</t>
        </r>
      </text>
    </comment>
    <comment ref="I17" authorId="0" shapeId="0" xr:uid="{49F1C161-34F9-472C-B60E-4B3EECEC7374}">
      <text>
        <r>
          <rPr>
            <b/>
            <sz val="9"/>
            <color indexed="81"/>
            <rFont val="Tahoma"/>
            <family val="2"/>
          </rPr>
          <t>Rôle et tâche</t>
        </r>
        <r>
          <rPr>
            <sz val="9"/>
            <color indexed="81"/>
            <rFont val="Tahoma"/>
            <family val="2"/>
          </rPr>
          <t xml:space="preserve">
</t>
        </r>
      </text>
    </comment>
    <comment ref="L17" authorId="0" shapeId="0" xr:uid="{996F2CF6-6CDA-44F4-A01E-9A53EAAD82F3}">
      <text>
        <r>
          <rPr>
            <b/>
            <sz val="9"/>
            <color indexed="81"/>
            <rFont val="Tahoma"/>
            <family val="2"/>
          </rPr>
          <t>Choisir dans la liste.</t>
        </r>
      </text>
    </comment>
    <comment ref="B29" authorId="0" shapeId="0" xr:uid="{3B792B2C-86EF-4F17-AC25-8308F4EF4C52}">
      <text>
        <r>
          <rPr>
            <b/>
            <sz val="9"/>
            <color indexed="81"/>
            <rFont val="Tahoma"/>
            <family val="2"/>
          </rPr>
          <t>À remplir uniquement pour les projets d’investissement (B1 et B2).</t>
        </r>
      </text>
    </comment>
    <comment ref="B31" authorId="0" shapeId="0" xr:uid="{969DE8EF-4F8A-4A6F-8D61-8A9ED5B019FD}">
      <text>
        <r>
          <rPr>
            <b/>
            <sz val="9"/>
            <color indexed="81"/>
            <rFont val="Tahoma"/>
            <family val="2"/>
          </rPr>
          <t>À remplir uniquement pour les projets d’investissement (B1 et B2).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Tessier, Lucie (DDII)</author>
    <author>Côté, Patrick (DDII)</author>
  </authors>
  <commentList>
    <comment ref="J2" authorId="0" shapeId="0" xr:uid="{97317FCC-EC8B-46B7-86F9-5A61AFD43CF0}">
      <text>
        <r>
          <rPr>
            <b/>
            <sz val="9"/>
            <color indexed="81"/>
            <rFont val="Tahoma"/>
            <family val="2"/>
          </rPr>
          <t>Choisir dans la liste</t>
        </r>
      </text>
    </comment>
    <comment ref="E3" authorId="1" shapeId="0" xr:uid="{F1E51852-4E29-45D7-9036-940CDFA4F31B}">
      <text>
        <r>
          <rPr>
            <b/>
            <sz val="9"/>
            <color indexed="81"/>
            <rFont val="Tahoma"/>
            <family val="2"/>
          </rPr>
          <t>La somme des contributions doit couvrir le coût total du projet.</t>
        </r>
      </text>
    </comment>
    <comment ref="F3" authorId="1" shapeId="0" xr:uid="{A512D668-5BA0-4BC9-AC8A-1276D98F785A}">
      <text>
        <r>
          <rPr>
            <b/>
            <sz val="9"/>
            <color indexed="81"/>
            <rFont val="Tahoma"/>
            <family val="2"/>
          </rPr>
          <t xml:space="preserve">Choisir dans la liste. </t>
        </r>
      </text>
    </comment>
    <comment ref="H3" authorId="1"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E5" authorId="0" shapeId="0" xr:uid="{ED0FF542-579C-49E3-A02A-8F03A8A61365}">
      <text>
        <r>
          <rPr>
            <b/>
            <sz val="9"/>
            <color indexed="81"/>
            <rFont val="Tahoma"/>
            <family val="2"/>
          </rPr>
          <t>Inscrire uniquement les crédits associés au coût total du projet.</t>
        </r>
      </text>
    </comment>
    <comment ref="H5" authorId="0" shapeId="0" xr:uid="{7C7A9AB0-C40E-4979-A789-B51CB0882A94}">
      <text>
        <r>
          <rPr>
            <b/>
            <sz val="9"/>
            <color indexed="81"/>
            <rFont val="Tahoma"/>
            <family val="2"/>
          </rPr>
          <t>Crédits d'impôts estimés liés aux dépenses admissibles du projet.</t>
        </r>
      </text>
    </comment>
    <comment ref="B16" authorId="1" shapeId="0" xr:uid="{9BAA3ECD-56EE-4879-8C76-8AC382C0ECB2}">
      <text>
        <r>
          <rPr>
            <b/>
            <sz val="9"/>
            <color indexed="81"/>
            <rFont val="Tahoma"/>
            <family val="2"/>
          </rPr>
          <t>La somme des dépenses totales et la somme des dépenses admissibles ne seront pas nécessairement équivalentes.</t>
        </r>
      </text>
    </comment>
    <comment ref="C18" authorId="1" shapeId="0" xr:uid="{73A63AEB-C039-4E0C-99E6-D0CC2BF48F54}">
      <text>
        <r>
          <rPr>
            <b/>
            <sz val="9"/>
            <color indexed="81"/>
            <rFont val="Tahoma"/>
            <family val="2"/>
          </rPr>
          <t>Se référer au tableau de dépenses Excel complémentaire « dépenses admissibles »</t>
        </r>
      </text>
    </comment>
    <comment ref="F18" authorId="1" shapeId="0" xr:uid="{47EEC2F4-5B8F-4D7E-9C2F-CB0F5D85E741}">
      <text>
        <r>
          <rPr>
            <b/>
            <sz val="9"/>
            <color indexed="81"/>
            <rFont val="Tahoma"/>
            <family val="2"/>
          </rPr>
          <t>Année-Mois-Jour</t>
        </r>
      </text>
    </comment>
    <comment ref="G18" authorId="1" shapeId="0" xr:uid="{D104E518-07F3-4187-8C85-38FD492C62A8}">
      <text>
        <r>
          <rPr>
            <b/>
            <sz val="9"/>
            <color indexed="81"/>
            <rFont val="Tahoma"/>
            <family val="2"/>
          </rPr>
          <t>Année-Mois-Jour</t>
        </r>
      </text>
    </comment>
    <comment ref="H18" authorId="1" shapeId="0" xr:uid="{62969951-0C6F-495D-AF9F-948D7C5BB1E2}">
      <text>
        <r>
          <rPr>
            <b/>
            <sz val="9"/>
            <color indexed="81"/>
            <rFont val="Tahoma"/>
            <family val="2"/>
          </rPr>
          <t>Sélectionner dans la liste.
Ajouter si autre.</t>
        </r>
      </text>
    </comment>
    <comment ref="H29" authorId="1" shapeId="0" xr:uid="{52A6CA1B-098A-475B-BD96-57EB027A30E9}">
      <text>
        <r>
          <rPr>
            <b/>
            <sz val="9"/>
            <color indexed="81"/>
            <rFont val="Tahoma"/>
            <family val="2"/>
          </rPr>
          <t>Ce montant doit correspondre au total des dépenses admissibles présentées dans le chiffrier Excel complémentaire « Dépenses admissibles ».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 ref="C5" authorId="0" shapeId="0" xr:uid="{03390178-CBE7-4029-BC0F-4D7D656F4B8C}">
      <text>
        <r>
          <rPr>
            <b/>
            <sz val="9"/>
            <color indexed="81"/>
            <rFont val="Tahoma"/>
            <family val="2"/>
          </rPr>
          <t>Si impossible, justifiez</t>
        </r>
        <r>
          <rPr>
            <b/>
            <u/>
            <sz val="9"/>
            <color indexed="81"/>
            <rFont val="Tahoma"/>
            <family val="2"/>
          </rPr>
          <t xml:space="preserve"> dans</t>
        </r>
        <r>
          <rPr>
            <b/>
            <sz val="9"/>
            <color indexed="81"/>
            <rFont val="Tahoma"/>
            <family val="2"/>
          </rPr>
          <t xml:space="preserve"> la partie « Justification et </t>
        </r>
        <r>
          <rPr>
            <b/>
            <u/>
            <sz val="9"/>
            <color indexed="81"/>
            <rFont val="Tahoma"/>
            <family val="2"/>
          </rPr>
          <t>c</t>
        </r>
        <r>
          <rPr>
            <b/>
            <sz val="9"/>
            <color indexed="81"/>
            <rFont val="Tahoma"/>
            <family val="2"/>
          </rPr>
          <t>ommentaires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tc={D4BA61E3-FA9F-42EA-A545-6D1B83DFCACF}</author>
  </authors>
  <commentList>
    <comment ref="H1" authorId="0" shapeId="0" xr:uid="{D4BA61E3-FA9F-42EA-A545-6D1B83DFCAC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 mot « descscian » ne semble pas répertorié. </t>
      </text>
    </comment>
  </commentList>
</comments>
</file>

<file path=xl/sharedStrings.xml><?xml version="1.0" encoding="utf-8"?>
<sst xmlns="http://schemas.openxmlformats.org/spreadsheetml/2006/main" count="2830" uniqueCount="1527">
  <si>
    <t>Titre</t>
  </si>
  <si>
    <t>Monsieur</t>
  </si>
  <si>
    <t>Madame</t>
  </si>
  <si>
    <t>Requérant</t>
  </si>
  <si>
    <t>Numéro d’entreprise dans le Registre des entreprises du Québec (NEQ) :</t>
  </si>
  <si>
    <t>Adresse :</t>
  </si>
  <si>
    <t>Ville :</t>
  </si>
  <si>
    <t>Nom :</t>
  </si>
  <si>
    <t>Prénom :</t>
  </si>
  <si>
    <t>Titre ou fonction :</t>
  </si>
  <si>
    <t>Responsable administratif de la demande de subvention</t>
  </si>
  <si>
    <t>Nom de l'entreprise :</t>
  </si>
  <si>
    <t>Province</t>
  </si>
  <si>
    <t>Province :</t>
  </si>
  <si>
    <t>Courriel :</t>
  </si>
  <si>
    <t>Responsable technique du projet faisant l’objet de la demande de subvention</t>
  </si>
  <si>
    <t>Demande de subvention</t>
  </si>
  <si>
    <t>Titre du projet :</t>
  </si>
  <si>
    <t>Date de dépôt :</t>
  </si>
  <si>
    <t>Casier postal :</t>
  </si>
  <si>
    <t>Autres caractéristiques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</si>
  <si>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</si>
  <si>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</si>
  <si>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</si>
  <si>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</si>
  <si>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</si>
  <si>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</si>
  <si>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</si>
  <si>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</si>
  <si>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</si>
  <si>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</si>
  <si>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</si>
  <si>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</si>
  <si>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</si>
  <si>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</si>
  <si>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</si>
  <si>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</si>
  <si>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</si>
  <si>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</si>
  <si>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</si>
  <si>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</si>
  <si>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</si>
  <si>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</si>
  <si>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</si>
  <si>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</si>
  <si>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</si>
  <si>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</si>
  <si>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</si>
  <si>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</si>
  <si>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</si>
  <si>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</si>
  <si>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</si>
  <si>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</si>
  <si>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</si>
  <si>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</si>
  <si>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</si>
  <si>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</si>
  <si>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</si>
  <si>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</si>
  <si>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</si>
  <si>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</si>
  <si>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</si>
  <si>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</si>
  <si>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</si>
  <si>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</si>
  <si>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</si>
  <si>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</si>
  <si>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</si>
  <si>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</si>
  <si>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</si>
  <si>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</si>
  <si>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</si>
  <si>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</si>
  <si>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</si>
  <si>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</si>
  <si>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</si>
  <si>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</si>
  <si>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</si>
  <si>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</si>
  <si>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</si>
  <si>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</si>
  <si>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</si>
  <si>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</si>
  <si>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</si>
  <si>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</si>
  <si>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</si>
  <si>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</si>
  <si>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</si>
  <si>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</si>
  <si>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</si>
  <si>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</si>
  <si>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</si>
  <si>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</si>
  <si>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</si>
  <si>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</si>
  <si>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</si>
  <si>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</si>
  <si>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</si>
  <si>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</si>
  <si>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</si>
  <si>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</si>
  <si>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</si>
  <si>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</si>
  <si>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</si>
  <si>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</si>
  <si>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</si>
  <si>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</si>
  <si>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</si>
  <si>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</si>
  <si>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</si>
  <si>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</si>
  <si>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</si>
  <si>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</si>
  <si>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</si>
  <si>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</si>
  <si>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</si>
  <si>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</si>
  <si>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</si>
  <si>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</si>
  <si>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</si>
  <si>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</si>
  <si>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</si>
  <si>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</si>
  <si>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</si>
  <si>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</si>
  <si>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</si>
  <si>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</si>
  <si>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</si>
  <si>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</si>
  <si>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</si>
  <si>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</si>
  <si>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</si>
  <si>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</si>
  <si>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</si>
  <si>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</si>
  <si>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</si>
  <si>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</si>
  <si>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</si>
  <si>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</si>
  <si>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</si>
  <si>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</si>
  <si>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</si>
  <si>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</si>
  <si>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</si>
  <si>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</si>
  <si>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</si>
  <si>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</si>
  <si>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</si>
  <si>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</si>
  <si>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</si>
  <si>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</si>
  <si>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</si>
  <si>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</si>
  <si>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</si>
  <si>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</si>
  <si>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Cookshire-Eaton</t>
  </si>
  <si>
    <t>Coteau-du-Lac</t>
  </si>
  <si>
    <t>Côte-Nord-du-Golfe-du-Saint-Laurent</t>
  </si>
  <si>
    <t>Côte-Saint-Luc</t>
  </si>
  <si>
    <t>Coucoucache</t>
  </si>
  <si>
    <t>Coulée-des-Adolphe</t>
  </si>
  <si>
    <t>Courcelles</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</si>
  <si>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</si>
  <si>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</si>
  <si>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</si>
  <si>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</si>
  <si>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</si>
  <si>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</si>
  <si>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</si>
  <si>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</si>
  <si>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</si>
  <si>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</si>
  <si>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</si>
  <si>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</si>
  <si>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</si>
  <si>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</si>
  <si>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</si>
  <si>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</si>
  <si>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</si>
  <si>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</si>
  <si>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</si>
  <si>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</si>
  <si>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</si>
  <si>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</si>
  <si>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</si>
  <si>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</si>
  <si>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</si>
  <si>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</si>
  <si>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</si>
  <si>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</si>
  <si>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</si>
  <si>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</si>
  <si>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</si>
  <si>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</si>
  <si>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</si>
  <si>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</si>
  <si>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</si>
  <si>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</si>
  <si>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</si>
  <si>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</si>
  <si>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</si>
  <si>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</si>
  <si>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</si>
  <si>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</si>
  <si>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</si>
  <si>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</si>
  <si>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</si>
  <si>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</si>
  <si>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</si>
  <si>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</si>
  <si>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</si>
  <si>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</si>
  <si>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</si>
  <si>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</si>
  <si>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</si>
  <si>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</si>
  <si>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</si>
  <si>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</si>
  <si>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</si>
  <si>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</si>
  <si>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</si>
  <si>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</si>
  <si>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</si>
  <si>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</si>
  <si>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</si>
  <si>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</si>
  <si>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</si>
  <si>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</si>
  <si>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</si>
  <si>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</si>
  <si>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</si>
  <si>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</si>
  <si>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</si>
  <si>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</si>
  <si>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</si>
  <si>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</si>
  <si>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</si>
  <si>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</si>
  <si>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</si>
  <si>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</si>
  <si>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</si>
  <si>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</si>
  <si>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</si>
  <si>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</si>
  <si>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</si>
  <si>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</si>
  <si>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</si>
  <si>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</si>
  <si>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</si>
  <si>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</si>
  <si>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</si>
  <si>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</si>
  <si>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</si>
  <si>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</si>
  <si>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</si>
  <si>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</si>
  <si>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</si>
  <si>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</si>
  <si>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</si>
  <si>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</si>
  <si>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</si>
  <si>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</si>
  <si>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</si>
  <si>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</si>
  <si>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</si>
  <si>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</si>
  <si>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</si>
  <si>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</si>
  <si>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</si>
  <si>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</si>
  <si>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</si>
  <si>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</si>
  <si>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</si>
  <si>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</si>
  <si>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</si>
  <si>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</si>
  <si>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</si>
  <si>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</si>
  <si>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</si>
  <si>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</si>
  <si>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</si>
  <si>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</si>
  <si>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</si>
  <si>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</si>
  <si>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</si>
  <si>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</si>
  <si>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</si>
  <si>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</si>
  <si>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</si>
  <si>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</si>
  <si>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</si>
  <si>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</si>
  <si>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</si>
  <si>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</si>
  <si>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</si>
  <si>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</si>
  <si>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</si>
  <si>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</si>
  <si>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</si>
  <si>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</si>
  <si>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</si>
  <si>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</si>
  <si>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</si>
  <si>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</si>
  <si>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</si>
  <si>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</si>
  <si>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</si>
  <si>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</si>
  <si>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</si>
  <si>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</si>
  <si>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</si>
  <si>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</si>
  <si>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</si>
  <si>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</si>
  <si>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</si>
  <si>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</si>
  <si>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</si>
  <si>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</si>
  <si>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</si>
  <si>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</si>
  <si>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</si>
  <si>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</si>
  <si>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</si>
  <si>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</si>
  <si>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</si>
  <si>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</si>
  <si>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</si>
  <si>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</si>
  <si>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</si>
  <si>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</si>
  <si>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</si>
  <si>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</si>
  <si>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</si>
  <si>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</si>
  <si>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</si>
  <si>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</si>
  <si>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</si>
  <si>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</si>
  <si>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</si>
  <si>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</si>
  <si>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</si>
  <si>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</si>
  <si>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</si>
  <si>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</si>
  <si>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</si>
  <si>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</si>
  <si>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</si>
  <si>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</si>
  <si>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</si>
  <si>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</si>
  <si>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</si>
  <si>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</si>
  <si>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</si>
  <si>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</si>
  <si>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</si>
  <si>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</si>
  <si>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</si>
  <si>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</si>
  <si>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</si>
  <si>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</si>
  <si>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</si>
  <si>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</si>
  <si>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</si>
  <si>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</si>
  <si>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</si>
  <si>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</si>
  <si>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</si>
  <si>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</si>
  <si>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</si>
  <si>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</si>
  <si>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</si>
  <si>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</si>
  <si>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</si>
  <si>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</si>
  <si>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</si>
  <si>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</si>
  <si>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</si>
  <si>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</si>
  <si>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</si>
  <si>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</si>
  <si>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</si>
  <si>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</si>
  <si>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</si>
  <si>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</si>
  <si>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</si>
  <si>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</si>
  <si>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</si>
  <si>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</si>
  <si>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</si>
  <si>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</si>
  <si>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</si>
  <si>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</si>
  <si>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</si>
  <si>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</si>
  <si>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</si>
  <si>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</si>
  <si>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</si>
  <si>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</si>
  <si>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</si>
  <si>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</si>
  <si>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</si>
  <si>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</si>
  <si>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</si>
  <si>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</si>
  <si>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</si>
  <si>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</si>
  <si>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</si>
  <si>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</si>
  <si>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</si>
  <si>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</si>
  <si>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</si>
  <si>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</si>
  <si>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</si>
  <si>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</si>
  <si>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</si>
  <si>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</si>
  <si>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</si>
  <si>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</si>
  <si>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</si>
  <si>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</si>
  <si>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</si>
  <si>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</si>
  <si>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</si>
  <si>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</si>
  <si>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</si>
  <si>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</si>
  <si>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</si>
  <si>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</si>
  <si>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</si>
  <si>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</si>
  <si>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</si>
  <si>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</si>
  <si>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</si>
  <si>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</si>
  <si>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</si>
  <si>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</si>
  <si>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</si>
  <si>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</si>
  <si>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</si>
  <si>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</si>
  <si>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</si>
  <si>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</si>
  <si>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</si>
  <si>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</si>
  <si>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</si>
  <si>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</si>
  <si>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</si>
  <si>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</si>
  <si>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</si>
  <si>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</si>
  <si>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</si>
  <si>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</si>
  <si>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</si>
  <si>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</si>
  <si>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</si>
  <si>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</si>
  <si>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</si>
  <si>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</si>
  <si>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</si>
  <si>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</si>
  <si>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</si>
  <si>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</si>
  <si>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</si>
  <si>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</si>
  <si>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</si>
  <si>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</si>
  <si>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</si>
  <si>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</si>
  <si>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</si>
  <si>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</si>
  <si>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</si>
  <si>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</si>
  <si>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</si>
  <si>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</si>
  <si>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</si>
  <si>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</si>
  <si>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</si>
  <si>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</si>
  <si>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</si>
  <si>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</si>
  <si>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</si>
  <si>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</si>
  <si>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</si>
  <si>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</si>
  <si>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</si>
  <si>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</si>
  <si>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</si>
  <si>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</si>
  <si>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</si>
  <si>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</si>
  <si>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</si>
  <si>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</si>
  <si>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</si>
  <si>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</si>
  <si>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</si>
  <si>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</si>
  <si>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</si>
  <si>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</si>
  <si>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</si>
  <si>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</si>
  <si>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</si>
  <si>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</si>
  <si>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</si>
  <si>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</si>
  <si>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</si>
  <si>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</si>
  <si>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</si>
  <si>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</si>
  <si>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</si>
  <si>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</si>
  <si>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</si>
  <si>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</si>
  <si>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</si>
  <si>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</si>
  <si>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</si>
  <si>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</si>
  <si>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</si>
  <si>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</si>
  <si>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</si>
  <si>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</si>
  <si>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</si>
  <si>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</si>
  <si>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</si>
  <si>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</si>
  <si>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</si>
  <si>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</si>
  <si>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</si>
  <si>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</si>
  <si>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</si>
  <si>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</si>
  <si>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</si>
  <si>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</si>
  <si>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</si>
  <si>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</si>
  <si>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</si>
  <si>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</si>
  <si>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</si>
  <si>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</si>
  <si>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</si>
  <si>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</si>
  <si>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</si>
  <si>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</si>
  <si>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</si>
  <si>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</si>
  <si>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</si>
  <si>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</si>
  <si>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</si>
  <si>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</si>
  <si>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</si>
  <si>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</si>
  <si>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</si>
  <si>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</si>
  <si>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</si>
  <si>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</si>
  <si>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</si>
  <si>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</si>
  <si>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</si>
  <si>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</si>
  <si>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</si>
  <si>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</si>
  <si>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</si>
  <si>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</si>
  <si>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</si>
  <si>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</si>
  <si>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</si>
  <si>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</si>
  <si>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</si>
  <si>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Nouvelle</t>
  </si>
  <si>
    <t>Noyan</t>
  </si>
  <si>
    <t>Nutashkuan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</si>
  <si>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</si>
  <si>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</si>
  <si>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</si>
  <si>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</si>
  <si>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</si>
  <si>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</si>
  <si>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</si>
  <si>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</si>
  <si>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</si>
  <si>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</si>
  <si>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</si>
  <si>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</si>
  <si>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</si>
  <si>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</si>
  <si>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</si>
  <si>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</si>
  <si>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</si>
  <si>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</si>
  <si>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</si>
  <si>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</si>
  <si>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</si>
  <si>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</si>
  <si>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</si>
  <si>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</si>
  <si>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</si>
  <si>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</si>
  <si>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</si>
  <si>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</si>
  <si>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</si>
  <si>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</si>
  <si>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</si>
  <si>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</si>
  <si>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</si>
  <si>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</si>
  <si>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</si>
  <si>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</si>
  <si>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</si>
  <si>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</si>
  <si>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</si>
  <si>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</si>
  <si>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</si>
  <si>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</si>
  <si>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</si>
  <si>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</si>
  <si>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</si>
  <si>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</si>
  <si>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</si>
  <si>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</si>
  <si>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</si>
  <si>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</si>
  <si>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</si>
  <si>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</si>
  <si>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</si>
  <si>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</si>
  <si>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</si>
  <si>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</si>
  <si>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</si>
  <si>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</si>
  <si>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</si>
  <si>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</si>
  <si>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</si>
  <si>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</si>
  <si>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</si>
  <si>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</si>
  <si>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</si>
  <si>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</si>
  <si>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</si>
  <si>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</si>
  <si>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</si>
  <si>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</si>
  <si>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Ristigouche-Partie-Sud-Est</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</si>
  <si>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</si>
  <si>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</si>
  <si>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</si>
  <si>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</si>
  <si>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</si>
  <si>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</si>
  <si>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</si>
  <si>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</si>
  <si>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</si>
  <si>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</si>
  <si>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</si>
  <si>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</si>
  <si>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</si>
  <si>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</si>
  <si>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</si>
  <si>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</si>
  <si>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</si>
  <si>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</si>
  <si>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</si>
  <si>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</si>
  <si>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</si>
  <si>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</si>
  <si>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</si>
  <si>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</si>
  <si>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</si>
  <si>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</si>
  <si>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</si>
  <si>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</si>
  <si>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</si>
  <si>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</si>
  <si>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</si>
  <si>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</si>
  <si>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</si>
  <si>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</si>
  <si>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</si>
  <si>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</si>
  <si>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</si>
  <si>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</si>
  <si>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</si>
  <si>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</si>
  <si>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</si>
  <si>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</si>
  <si>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</si>
  <si>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</si>
  <si>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</si>
  <si>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</si>
  <si>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</si>
  <si>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</si>
  <si>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</si>
  <si>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</si>
  <si>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</si>
  <si>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</si>
  <si>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</si>
  <si>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</si>
  <si>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</si>
  <si>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</si>
  <si>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</si>
  <si>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</si>
  <si>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</si>
  <si>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</si>
  <si>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</si>
  <si>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</si>
  <si>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</si>
  <si>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</si>
  <si>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</si>
  <si>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</si>
  <si>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</si>
  <si>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</si>
  <si>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</si>
  <si>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</si>
  <si>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</si>
  <si>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</si>
  <si>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</si>
  <si>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</si>
  <si>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</si>
  <si>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</si>
  <si>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</si>
  <si>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</si>
  <si>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</si>
  <si>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</si>
  <si>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</si>
  <si>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</si>
  <si>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</si>
  <si>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</si>
  <si>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</si>
  <si>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</si>
  <si>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</si>
  <si>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</si>
  <si>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</si>
  <si>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</si>
  <si>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</si>
  <si>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</si>
  <si>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</si>
  <si>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</si>
  <si>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</si>
  <si>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</si>
  <si>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</si>
  <si>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</si>
  <si>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</si>
  <si>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</si>
  <si>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</si>
  <si>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</si>
  <si>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</si>
  <si>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</si>
  <si>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</si>
  <si>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</si>
  <si>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</si>
  <si>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</si>
  <si>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</si>
  <si>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</si>
  <si>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</si>
  <si>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</si>
  <si>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</si>
  <si>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</si>
  <si>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</si>
  <si>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</si>
  <si>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</si>
  <si>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</si>
  <si>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</si>
  <si>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</si>
  <si>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</si>
  <si>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</si>
  <si>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</si>
  <si>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</si>
  <si>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</si>
  <si>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</si>
  <si>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</si>
  <si>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</si>
  <si>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</si>
  <si>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</si>
  <si>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</si>
  <si>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</si>
  <si>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</si>
  <si>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</si>
  <si>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</si>
  <si>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</si>
  <si>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</si>
  <si>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</si>
  <si>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</si>
  <si>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</si>
  <si>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</si>
  <si>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</si>
  <si>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</si>
  <si>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</si>
  <si>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</si>
  <si>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</si>
  <si>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</si>
  <si>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</si>
  <si>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</si>
  <si>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</si>
  <si>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</si>
  <si>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</si>
  <si>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</si>
  <si>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</si>
  <si>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</si>
  <si>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</si>
  <si>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</si>
  <si>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</si>
  <si>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</si>
  <si>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</si>
  <si>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</si>
  <si>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</si>
  <si>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</si>
  <si>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</si>
  <si>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</si>
  <si>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</si>
  <si>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</si>
  <si>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</si>
  <si>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</si>
  <si>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</si>
  <si>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</si>
  <si>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</si>
  <si>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</si>
  <si>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</si>
  <si>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</si>
  <si>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</si>
  <si>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</si>
  <si>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</si>
  <si>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</si>
  <si>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</si>
  <si>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</si>
  <si>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</si>
  <si>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</si>
  <si>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</si>
  <si>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</si>
  <si>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</si>
  <si>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</si>
  <si>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</si>
  <si>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</si>
  <si>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</si>
  <si>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</si>
  <si>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</si>
  <si>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</si>
  <si>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</si>
  <si>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</si>
  <si>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</si>
  <si>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</si>
  <si>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</si>
  <si>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</si>
  <si>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</si>
  <si>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</si>
  <si>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</si>
  <si>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</si>
  <si>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</si>
  <si>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</si>
  <si>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</si>
  <si>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</si>
  <si>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</si>
  <si>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</si>
  <si>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</si>
  <si>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</si>
  <si>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</si>
  <si>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</si>
  <si>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</si>
  <si>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</si>
  <si>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</si>
  <si>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</si>
  <si>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</si>
  <si>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</si>
  <si>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</si>
  <si>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</si>
  <si>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</si>
  <si>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</si>
  <si>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</si>
  <si>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</si>
  <si>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</si>
  <si>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</si>
  <si>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</si>
  <si>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</si>
  <si>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</si>
  <si>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</si>
  <si>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</si>
  <si>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</si>
  <si>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</si>
  <si>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</si>
  <si>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</si>
  <si>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</si>
  <si>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</si>
  <si>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</si>
  <si>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</si>
  <si>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</si>
  <si>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</si>
  <si>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</si>
  <si>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</si>
  <si>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</si>
  <si>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</si>
  <si>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</si>
  <si>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</si>
  <si>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</si>
  <si>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</si>
  <si>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</si>
  <si>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</si>
  <si>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</si>
  <si>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</si>
  <si>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</si>
  <si>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</si>
  <si>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</si>
  <si>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</si>
  <si>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</si>
  <si>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</si>
  <si>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</si>
  <si>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</si>
  <si>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</si>
  <si>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</si>
  <si>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</si>
  <si>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</si>
  <si>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</si>
  <si>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</si>
  <si>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</si>
  <si>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</si>
  <si>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</si>
  <si>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</si>
  <si>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</si>
  <si>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</si>
  <si>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</si>
  <si>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</si>
  <si>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</si>
  <si>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</si>
  <si>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</si>
  <si>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</si>
  <si>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</si>
  <si>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</si>
  <si>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</si>
  <si>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</si>
  <si>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</si>
  <si>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</si>
  <si>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</si>
  <si>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</si>
  <si>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</si>
  <si>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</si>
  <si>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</si>
  <si>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</si>
  <si>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</si>
  <si>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</si>
  <si>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</si>
  <si>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</si>
  <si>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</si>
  <si>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</si>
  <si>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</si>
  <si>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</si>
  <si>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</si>
  <si>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</si>
  <si>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</si>
  <si>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</si>
  <si>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</si>
  <si>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</si>
  <si>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</si>
  <si>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</si>
  <si>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</si>
  <si>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</si>
  <si>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</si>
  <si>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</si>
  <si>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</si>
  <si>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</si>
  <si>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</si>
  <si>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</si>
  <si>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</si>
  <si>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</si>
  <si>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</si>
  <si>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</si>
  <si>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</si>
  <si>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</si>
  <si>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</si>
  <si>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</si>
  <si>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</si>
  <si>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</si>
  <si>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</si>
  <si>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</si>
  <si>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</si>
  <si>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</si>
  <si>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</si>
  <si>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</si>
  <si>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</si>
  <si>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</si>
  <si>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</si>
  <si>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</si>
  <si>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</si>
  <si>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</si>
  <si>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</si>
  <si>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</si>
  <si>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</si>
  <si>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</si>
  <si>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</si>
  <si>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</si>
  <si>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</si>
  <si>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</si>
  <si>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</si>
  <si>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</si>
  <si>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</si>
  <si>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</si>
  <si>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</si>
  <si>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</si>
  <si>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</si>
  <si>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</si>
  <si>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</si>
  <si>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</si>
  <si>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</si>
  <si>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</si>
  <si>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</si>
  <si>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</si>
  <si>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</si>
  <si>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</si>
  <si>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</si>
  <si>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</si>
  <si>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</si>
  <si>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</si>
  <si>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</si>
  <si>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</si>
  <si>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</si>
  <si>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</si>
  <si>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</si>
  <si>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</si>
  <si>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</si>
  <si>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</si>
  <si>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</si>
  <si>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</si>
  <si>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</si>
  <si>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</si>
  <si>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</si>
  <si>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</si>
  <si>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</si>
  <si>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</si>
  <si>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</si>
  <si>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</si>
  <si>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</si>
  <si>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</si>
  <si>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</si>
  <si>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</si>
  <si>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</si>
  <si>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</si>
  <si>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</si>
  <si>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</si>
  <si>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</si>
  <si>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</si>
  <si>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</si>
  <si>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</si>
  <si>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</si>
  <si>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</si>
  <si>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</si>
  <si>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</si>
  <si>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</si>
  <si>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</si>
  <si>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</si>
  <si>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</si>
  <si>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</si>
  <si>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</si>
  <si>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</si>
  <si>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</si>
  <si>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</si>
  <si>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</si>
  <si>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</si>
  <si>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</si>
  <si>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</si>
  <si>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</si>
  <si>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</si>
  <si>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</si>
  <si>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</si>
  <si>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</si>
  <si>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</si>
  <si>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</si>
  <si>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</si>
  <si>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</si>
  <si>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</si>
  <si>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</si>
  <si>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</si>
  <si>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</si>
  <si>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</si>
  <si>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</si>
  <si>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</si>
  <si>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</si>
  <si>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</si>
  <si>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</si>
  <si>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</si>
  <si>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</si>
  <si>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</si>
  <si>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</si>
  <si>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</si>
  <si>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</si>
  <si>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</si>
  <si>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</si>
  <si>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</si>
  <si>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</si>
  <si>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</si>
  <si>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</si>
  <si>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</si>
  <si>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</si>
  <si>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</si>
  <si>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</si>
  <si>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</si>
  <si>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</si>
  <si>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</si>
  <si>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</si>
  <si>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</si>
  <si>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</si>
  <si>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</si>
  <si>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</si>
  <si>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</si>
  <si>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</si>
  <si>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</si>
  <si>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</si>
  <si>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</si>
  <si>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</si>
  <si>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</si>
  <si>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</si>
  <si>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</si>
  <si>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</si>
  <si>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</si>
  <si>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</si>
  <si>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</si>
  <si>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</si>
  <si>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</si>
  <si>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</si>
  <si>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</si>
  <si>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</si>
  <si>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</si>
  <si>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</si>
  <si>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</si>
  <si>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</si>
  <si>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</si>
  <si>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</si>
  <si>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</si>
  <si>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</si>
  <si>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</si>
  <si>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</si>
  <si>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</si>
  <si>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</si>
  <si>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</si>
  <si>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</si>
  <si>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</si>
  <si>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</si>
  <si>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</si>
  <si>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</si>
  <si>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</si>
  <si>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</si>
  <si>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</si>
  <si>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</si>
  <si>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</si>
  <si>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</si>
  <si>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</si>
  <si>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</si>
  <si>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</si>
  <si>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</si>
  <si>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</si>
  <si>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</si>
  <si>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</si>
  <si>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</si>
  <si>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</si>
  <si>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</si>
  <si>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</si>
  <si>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</si>
  <si>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</si>
  <si>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</si>
  <si>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</si>
  <si>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</si>
  <si>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</si>
  <si>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</si>
  <si>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</si>
  <si>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</si>
  <si>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</si>
  <si>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</si>
  <si>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</si>
  <si>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</si>
  <si>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</si>
  <si>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</si>
  <si>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</si>
  <si>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</si>
  <si>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</si>
  <si>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</si>
  <si>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</si>
  <si>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</si>
  <si>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</si>
  <si>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</si>
  <si>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</si>
  <si>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</si>
  <si>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</si>
  <si>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</si>
  <si>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</si>
  <si>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</si>
  <si>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</si>
  <si>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</si>
  <si>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</si>
  <si>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</si>
  <si>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</si>
  <si>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</si>
  <si>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TNO aquatique de la MRC d'Antoine-Labell</t>
  </si>
  <si>
    <t>TNO terrestre de la MRC de Roussillon</t>
  </si>
  <si>
    <t>TNO terrestre de la MRC géographique de</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</si>
  <si>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</si>
  <si>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</si>
  <si>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</si>
  <si>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</si>
  <si>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</si>
  <si>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</si>
  <si>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</si>
  <si>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</si>
  <si>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</si>
  <si>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</si>
  <si>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</si>
  <si>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</si>
  <si>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</si>
  <si>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</si>
  <si>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</si>
  <si>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</si>
  <si>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</si>
  <si>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</si>
  <si>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</si>
  <si>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</si>
  <si>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</si>
  <si>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</si>
  <si>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</si>
  <si>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</si>
  <si>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</si>
  <si>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</si>
  <si>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</si>
  <si>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</si>
  <si>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</si>
  <si>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</si>
  <si>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</si>
  <si>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</si>
  <si>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</si>
  <si>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</si>
  <si>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</si>
  <si>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</si>
  <si>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</si>
  <si>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</si>
  <si>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</si>
  <si>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</si>
  <si>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</si>
  <si>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</si>
  <si>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</si>
  <si>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</si>
  <si>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</si>
  <si>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</si>
  <si>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</si>
  <si>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</si>
  <si>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</si>
  <si>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</si>
  <si>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Whitworth</t>
  </si>
  <si>
    <t>Wickham</t>
  </si>
  <si>
    <t>Windsor</t>
  </si>
  <si>
    <t>Winneway</t>
  </si>
  <si>
    <t>Wôlinak</t>
  </si>
  <si>
    <t>Wotton</t>
  </si>
  <si>
    <t>Yamachiche</t>
  </si>
  <si>
    <t>Yamaska</t>
  </si>
  <si>
    <t>Municipalité</t>
  </si>
  <si>
    <t>Version du formulaire</t>
  </si>
  <si>
    <t>Date * :</t>
  </si>
  <si>
    <t>Comment préparer ce document?</t>
  </si>
  <si>
    <t>La Direction générale de l’approvisionnement en bois et du développement économique met ce formulaire à votre disposition pour assurer une certaine uniformité dans la préparation des documents.</t>
  </si>
  <si>
    <t xml:space="preserve">IMPORTANT : Assurez-vous d’être précis et concis lors de la préparation de votre demande. </t>
  </si>
  <si>
    <t>*** TOUTE DEMANDE INCOMPLÈTE SERA RETOURNÉE AU REQUÉRANT. ***</t>
  </si>
  <si>
    <t>Alberta</t>
  </si>
  <si>
    <t>Colombie-Britannique</t>
  </si>
  <si>
    <t>Île-du-Prince-Édouard</t>
  </si>
  <si>
    <t>Manitoba</t>
  </si>
  <si>
    <t>Nouveau-Brunswick</t>
  </si>
  <si>
    <t>Nouvelle-Écosse</t>
  </si>
  <si>
    <t>Nunavut</t>
  </si>
  <si>
    <t>Ontario</t>
  </si>
  <si>
    <t>Saskatchewan</t>
  </si>
  <si>
    <t>Territoires du Nord-Ouest</t>
  </si>
  <si>
    <t>Yukon</t>
  </si>
  <si>
    <t>Date dernière mise à jour :</t>
  </si>
  <si>
    <t>Poste :</t>
  </si>
  <si>
    <t>scian</t>
  </si>
  <si>
    <t>descscian</t>
  </si>
  <si>
    <t>111419</t>
  </si>
  <si>
    <t>Autres cultures vivrières en serre</t>
  </si>
  <si>
    <t>113</t>
  </si>
  <si>
    <t>Foresterie et exploitation forestière</t>
  </si>
  <si>
    <t>115310</t>
  </si>
  <si>
    <t>Activités de soutien à la foresterie</t>
  </si>
  <si>
    <t>211111</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</si>
  <si>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</si>
  <si>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</si>
  <si>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</si>
  <si>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</si>
  <si>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</si>
  <si>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</si>
  <si>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</si>
  <si>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</si>
  <si>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</si>
  <si>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</si>
  <si>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</si>
  <si>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</si>
  <si>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</si>
  <si>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</si>
  <si>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</si>
  <si>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</si>
  <si>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</si>
  <si>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</si>
  <si>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</si>
  <si>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</si>
  <si>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</si>
  <si>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</si>
  <si>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3231</t>
  </si>
  <si>
    <t>Impression et activités connexes de soutien</t>
  </si>
  <si>
    <t>325410</t>
  </si>
  <si>
    <t>Fabrication de produits pharmaceutiques et de médicaments</t>
  </si>
  <si>
    <t>337</t>
  </si>
  <si>
    <t>Fabrication de meubles et de produits connexes</t>
  </si>
  <si>
    <t>scian ordre alpha.</t>
  </si>
  <si>
    <t>Courriel du requérant :</t>
  </si>
  <si>
    <t>Description du requérant</t>
  </si>
  <si>
    <t>Historique :</t>
  </si>
  <si>
    <t>Créés (anticipés) :</t>
  </si>
  <si>
    <t xml:space="preserve">Nom légal : </t>
  </si>
  <si>
    <t xml:space="preserve">Nom d'exploitation : </t>
  </si>
  <si>
    <t>Description du projet</t>
  </si>
  <si>
    <t>Catégorie du projet</t>
  </si>
  <si>
    <t>Contexte et justification du projet :</t>
  </si>
  <si>
    <t>Page de départ</t>
  </si>
  <si>
    <t>Page fin</t>
  </si>
  <si>
    <t>Présentation du projet :</t>
  </si>
  <si>
    <t>Liste des objectifs du projet :</t>
  </si>
  <si>
    <t>Durée du projet et calendrier des principales étapes</t>
  </si>
  <si>
    <t>Date de début  :</t>
  </si>
  <si>
    <t>Date de fin  :</t>
  </si>
  <si>
    <t>Date de mise en service  :</t>
  </si>
  <si>
    <t>Étape de réalisation</t>
  </si>
  <si>
    <t>Date début</t>
  </si>
  <si>
    <t>Date fin</t>
  </si>
  <si>
    <t>Livrables</t>
  </si>
  <si>
    <t>Construction</t>
  </si>
  <si>
    <t>Rapport d’étape</t>
  </si>
  <si>
    <t>Prototype</t>
  </si>
  <si>
    <t>Risques</t>
  </si>
  <si>
    <t>Techniques</t>
  </si>
  <si>
    <t>Financiers</t>
  </si>
  <si>
    <t>Commercial</t>
  </si>
  <si>
    <t>Réglementaire</t>
  </si>
  <si>
    <t>Social</t>
  </si>
  <si>
    <t>Environnemental</t>
  </si>
  <si>
    <t>Légal</t>
  </si>
  <si>
    <t>Acceptabilité</t>
  </si>
  <si>
    <t>Indicateurs économiques</t>
  </si>
  <si>
    <t>Données et calculs des indicateurs actuels, avant dépôt du projet</t>
  </si>
  <si>
    <t xml:space="preserve">Sommaire des permis et des approbations nécessaires </t>
  </si>
  <si>
    <t>État de la situation :</t>
  </si>
  <si>
    <t>Quelles sont les normes auxquelles le produit devra se conformer?</t>
  </si>
  <si>
    <t>Niveau de participation</t>
  </si>
  <si>
    <t>Faible</t>
  </si>
  <si>
    <t>Moyen</t>
  </si>
  <si>
    <t>Élevé</t>
  </si>
  <si>
    <t>Membre de l'équipe</t>
  </si>
  <si>
    <t>Responsabilité dans le cadre du projet d’investissement</t>
  </si>
  <si>
    <t>Formation</t>
  </si>
  <si>
    <t>Équipe du requérant</t>
  </si>
  <si>
    <t>Partenaires</t>
  </si>
  <si>
    <t>Participation au projet</t>
  </si>
  <si>
    <t>Contact</t>
  </si>
  <si>
    <t>Entreprise</t>
  </si>
  <si>
    <t xml:space="preserve">Gestion des risques </t>
  </si>
  <si>
    <t>Partenaire financier</t>
  </si>
  <si>
    <t>Type de contribution</t>
  </si>
  <si>
    <t>Statut de la contribution</t>
  </si>
  <si>
    <t>Versée</t>
  </si>
  <si>
    <t>Confirmée</t>
  </si>
  <si>
    <t>En cours de traitement </t>
  </si>
  <si>
    <t>Prêt</t>
  </si>
  <si>
    <t>Subvention </t>
  </si>
  <si>
    <t>Étapes</t>
  </si>
  <si>
    <t>Dépenses admissibles</t>
  </si>
  <si>
    <t>Description des dépenses</t>
  </si>
  <si>
    <t>Efforts fournis</t>
  </si>
  <si>
    <t>Matériaux</t>
  </si>
  <si>
    <t>Salaires</t>
  </si>
  <si>
    <t>Description des
dépenses</t>
  </si>
  <si>
    <t>Documents à annexer</t>
  </si>
  <si>
    <t>Réponse</t>
  </si>
  <si>
    <t>Oui</t>
  </si>
  <si>
    <t>Non</t>
  </si>
  <si>
    <t>États financiers vérifiés des trois dernières années</t>
  </si>
  <si>
    <t>Documents obligatoires</t>
  </si>
  <si>
    <t>Résolution du conseil d’administration désignant la personne autorisée à présenter la demande</t>
  </si>
  <si>
    <t>Soumissions détaillées des principaux fournisseurs ou des spécialistes</t>
  </si>
  <si>
    <t>Fichier Excel des dépenses admissibles du projet (disponible sur le site Web)</t>
  </si>
  <si>
    <t>Équipementiers : le requérant doit fournir une lettre d’intention d’au moins un acheteur potentiel signifiant son intérêt à acquérir l’équipement, la technologie, le système ou le procédé développé</t>
  </si>
  <si>
    <t>Démonstration de la capacité financière du requérant à réaliser le projet d’investissement faisant l’objet de l’étude. Advenant le cas où celui-ci doit compter sur la participation d’un ou de plus d’un partenaire, les informations suivantes sont requises :</t>
  </si>
  <si>
    <t xml:space="preserve">Preuve de participation minimale de 5 % du ou des partenaires au coût total de l’étude </t>
  </si>
  <si>
    <t>États financiers du ou des partenaires</t>
  </si>
  <si>
    <t>Sommaire des permis et des approbations exigés en relation avec le projet</t>
  </si>
  <si>
    <t>Toute information pertinente qui ne peut être saisie dans le formulaire doit être ajoutée en annexe (plans, croquis, données supplémentaires, montage financier détaillé, etc.)</t>
  </si>
  <si>
    <t>Documents à fournir sur demande</t>
  </si>
  <si>
    <t>Curriculum vitæ des personnes qui participent à la réalisation du projet</t>
  </si>
  <si>
    <t>Échéancier du projet (diagramme de Gantt)</t>
  </si>
  <si>
    <t>Tout autre document nécessaire à l’analyse du projet</t>
  </si>
  <si>
    <t>Engagements du requérant</t>
  </si>
  <si>
    <t>Présence</t>
  </si>
  <si>
    <t xml:space="preserve">Signature : </t>
  </si>
  <si>
    <t xml:space="preserve">Titre : </t>
  </si>
  <si>
    <t>Date :</t>
  </si>
  <si>
    <t>Actuels / consolidés :</t>
  </si>
  <si>
    <t>Crédits d'impôt estimés</t>
  </si>
  <si>
    <t>Code postal :</t>
  </si>
  <si>
    <t>annee</t>
  </si>
  <si>
    <t>mois</t>
  </si>
  <si>
    <t>Jour</t>
  </si>
  <si>
    <t>Présence/absence</t>
  </si>
  <si>
    <t>annee début</t>
  </si>
  <si>
    <t>mois début</t>
  </si>
  <si>
    <t>Jour début</t>
  </si>
  <si>
    <r>
      <t xml:space="preserve">Expertise
</t>
    </r>
    <r>
      <rPr>
        <b/>
        <sz val="8"/>
        <color theme="1"/>
        <rFont val="Arial"/>
        <family val="2"/>
      </rPr>
      <t>(Domaine d'activité principale)</t>
    </r>
  </si>
  <si>
    <r>
      <t xml:space="preserve">Expertise
</t>
    </r>
    <r>
      <rPr>
        <b/>
        <sz val="8"/>
        <color theme="1"/>
        <rFont val="Arial"/>
        <family val="2"/>
      </rPr>
      <t>(Nombre d'années)</t>
    </r>
  </si>
  <si>
    <t>Nature</t>
  </si>
  <si>
    <t>Espèces ($)</t>
  </si>
  <si>
    <t>Sans objet</t>
  </si>
  <si>
    <t>annee fin</t>
  </si>
  <si>
    <t>mois fin</t>
  </si>
  <si>
    <t>Jour fin</t>
  </si>
  <si>
    <t>Depot</t>
  </si>
  <si>
    <t>derniere MAJ</t>
  </si>
  <si>
    <t>Sommaire de dépenses admissibles</t>
  </si>
  <si>
    <t>Financement du projet</t>
  </si>
  <si>
    <t xml:space="preserve">                          Total Projet →</t>
  </si>
  <si>
    <t>Total dépenses admissibles →</t>
  </si>
  <si>
    <t xml:space="preserve">                         Total ² →                 </t>
  </si>
  <si>
    <t>Formulaire de demande de subvention dûment rempli (Excel) et signé par la personne autorisée (PDF)</t>
  </si>
  <si>
    <t>Propriété intellectuelle, licence, brevets (à venir, demandés ou acquis) :</t>
  </si>
  <si>
    <t>Date de début</t>
  </si>
  <si>
    <t>Date de fin</t>
  </si>
  <si>
    <t>Le requérant n'a pas fait défaut de respecter ses obligations après avoir été dûment mis en demeure en lien avec l’attribution d’une aide financière antérieure par un ministère ou un organisme du gouvernement du Québec.</t>
  </si>
  <si>
    <t>Pièce justificative démontrant la mise en place d’un programme d’accès à l’égalité conforme à la Charte des droits et libertés de la personne (RLRQ, chapitre C-12), s'il y a lieu, pour les entreprises ou les organismes à but lucratif de 100 employés et plus qui déposent une demande de subvention de 100 000 $ et plus</t>
  </si>
  <si>
    <r>
      <t>Je, _____________________________________ , certifie q</t>
    </r>
    <r>
      <rPr>
        <sz val="9"/>
        <rFont val="Arial"/>
        <family val="2"/>
      </rPr>
      <t>ue t</t>
    </r>
    <r>
      <rPr>
        <sz val="9"/>
        <color theme="1"/>
        <rFont val="Arial"/>
        <family val="2"/>
      </rPr>
      <t>ous les renseignements fournis dans ce formulaire, ainsi que tous ceux qui figurent dans les autres documents transmis, sont complets et exacts.</t>
    </r>
  </si>
  <si>
    <t>Étude ingénierie préliminaire</t>
  </si>
  <si>
    <t>Étude ingénierie final</t>
  </si>
  <si>
    <t>Rapport final</t>
  </si>
  <si>
    <t>Financement dépenses admissibles</t>
  </si>
  <si>
    <t xml:space="preserve">Financement </t>
  </si>
  <si>
    <t xml:space="preserve"> Financement ($) ¹</t>
  </si>
  <si>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</si>
  <si>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Part de financement applicable aux dépenses admissibles ($) ²</t>
  </si>
  <si>
    <t xml:space="preserve"> % de contribution au financement des dépenses admissibles</t>
  </si>
  <si>
    <t>Région administrative</t>
  </si>
  <si>
    <t>16 - Montérégie</t>
  </si>
  <si>
    <t>12 - Chaudière-Appalaches</t>
  </si>
  <si>
    <t>09 - Côte-Nord</t>
  </si>
  <si>
    <t>10 - Nord-du-Québec</t>
  </si>
  <si>
    <t>02 - Saguenay–Lac-Saint-Jean</t>
  </si>
  <si>
    <t>01 - Bas-Saint-Laurent</t>
  </si>
  <si>
    <t>07 - Outaouais</t>
  </si>
  <si>
    <t>15 - Laurentides</t>
  </si>
  <si>
    <t>08 - Abitibi-Témiscamingue</t>
  </si>
  <si>
    <t>05 - Estrie</t>
  </si>
  <si>
    <t>17 - Centre-du-Québec</t>
  </si>
  <si>
    <t>14 - Lanaudière</t>
  </si>
  <si>
    <t>06 - Montréal</t>
  </si>
  <si>
    <t>03 - Capitale-Nationale</t>
  </si>
  <si>
    <t>04 - Mauricie</t>
  </si>
  <si>
    <t>11 - Gaspésie-Îles-de-la-Madeleine</t>
  </si>
  <si>
    <t>13 - Laval</t>
  </si>
  <si>
    <t>Région adm. :</t>
  </si>
  <si>
    <t>Coordonnées Requérant:</t>
  </si>
  <si>
    <t>Catégorie du projet:</t>
  </si>
  <si>
    <t>Site de réalisation du projet :</t>
  </si>
  <si>
    <t>Fabrication de machines agricoles</t>
  </si>
  <si>
    <t>333110</t>
  </si>
  <si>
    <t>Fabrication de machines pour la construction</t>
  </si>
  <si>
    <t>333120</t>
  </si>
  <si>
    <t>Fabrication de machines pour les scieries et le travail du bois</t>
  </si>
  <si>
    <t>333245</t>
  </si>
  <si>
    <t>Programme de réduction d'eau des papetières</t>
  </si>
  <si>
    <t>Catégorie A : Étude</t>
  </si>
  <si>
    <t>Catégorie B : Projet d'investissement</t>
  </si>
  <si>
    <t>Catégorie :</t>
  </si>
  <si>
    <t>A - Étude :</t>
  </si>
  <si>
    <t>B - Projet d’investissement :</t>
  </si>
  <si>
    <t>Catégorie</t>
  </si>
  <si>
    <t>Études</t>
  </si>
  <si>
    <t>A1 - Études de préfaisabilité</t>
  </si>
  <si>
    <t>A2 - Études de faisabilité</t>
  </si>
  <si>
    <t>A3 - Études, essais et détermination de procédés</t>
  </si>
  <si>
    <r>
      <rPr>
        <b/>
        <sz val="12"/>
        <color theme="1"/>
        <rFont val="Arial"/>
        <family val="2"/>
      </rPr>
      <t>Catégorie B</t>
    </r>
    <r>
      <rPr>
        <b/>
        <sz val="9"/>
        <color theme="1"/>
        <rFont val="Arial"/>
        <family val="2"/>
      </rPr>
      <t xml:space="preserve"> : Expliquez le caractère pertinent du projet pour l’entreprise :</t>
    </r>
  </si>
  <si>
    <r>
      <rPr>
        <b/>
        <sz val="11"/>
        <color theme="1"/>
        <rFont val="Arial"/>
        <family val="2"/>
      </rPr>
      <t>Catégories A et B</t>
    </r>
    <r>
      <rPr>
        <b/>
        <sz val="9"/>
        <color theme="1"/>
        <rFont val="Arial"/>
        <family val="2"/>
      </rPr>
      <t xml:space="preserve"> : Retombées attendues :</t>
    </r>
  </si>
  <si>
    <r>
      <rPr>
        <b/>
        <sz val="12"/>
        <color theme="1"/>
        <rFont val="Arial"/>
        <family val="2"/>
      </rPr>
      <t>Catégorie A et B</t>
    </r>
    <r>
      <rPr>
        <b/>
        <sz val="9"/>
        <color theme="1"/>
        <rFont val="Arial"/>
        <family val="2"/>
      </rPr>
      <t xml:space="preserve"> </t>
    </r>
  </si>
  <si>
    <t>Programme de réduction d'eau des papetières, MRNF</t>
  </si>
  <si>
    <t>Pour les projets d’investissement (catégorie B)</t>
  </si>
  <si>
    <t>Pour les études (catégorie A)</t>
  </si>
  <si>
    <r>
      <rPr>
        <sz val="11"/>
        <rFont val="Calibri"/>
        <family val="2"/>
        <scheme val="minor"/>
      </rPr>
      <t xml:space="preserve">* VEUILLEZ VOUS ASSURER D’AVOIR EN MAIN LA DERNIÈRE VERSION DE CE FORMULAIRE, DISPONIBLE SUR LE </t>
    </r>
    <r>
      <rPr>
        <u/>
        <sz val="11"/>
        <color theme="10"/>
        <rFont val="Calibri"/>
        <family val="2"/>
        <scheme val="minor"/>
      </rPr>
      <t>SITE WEB</t>
    </r>
    <r>
      <rPr>
        <sz val="11"/>
        <rFont val="Calibri"/>
        <family val="2"/>
        <scheme val="minor"/>
      </rPr>
      <t xml:space="preserve"> DU MINISTÈRE DES RESSOURCES NATURELLES ET DES FORÊTS.</t>
    </r>
  </si>
  <si>
    <r>
      <t>Volume (m</t>
    </r>
    <r>
      <rPr>
        <b/>
        <vertAlign val="superscript"/>
        <sz val="9"/>
        <color theme="1"/>
        <rFont val="Arial"/>
        <family val="2"/>
      </rPr>
      <t>3</t>
    </r>
    <r>
      <rPr>
        <b/>
        <sz val="9"/>
        <color theme="1"/>
        <rFont val="Arial"/>
        <family val="2"/>
      </rPr>
      <t xml:space="preserve"> ou 1000 l)</t>
    </r>
  </si>
  <si>
    <r>
      <t>Volume (m</t>
    </r>
    <r>
      <rPr>
        <b/>
        <vertAlign val="superscript"/>
        <sz val="9"/>
        <color rgb="FF000000"/>
        <rFont val="Arial"/>
        <family val="2"/>
      </rPr>
      <t>3</t>
    </r>
    <r>
      <rPr>
        <b/>
        <sz val="9"/>
        <color rgb="FF000000"/>
        <rFont val="Arial"/>
        <family val="2"/>
      </rPr>
      <t xml:space="preserve"> ou 1000 l)</t>
    </r>
  </si>
  <si>
    <r>
      <rPr>
        <sz val="9"/>
        <rFont val="Arial"/>
        <family val="2"/>
      </rPr>
      <t xml:space="preserve">Je confirme avoir consulté le </t>
    </r>
    <r>
      <rPr>
        <u/>
        <sz val="9"/>
        <color theme="10"/>
        <rFont val="Arial"/>
        <family val="2"/>
      </rPr>
      <t>Guide du requérant</t>
    </r>
    <r>
      <rPr>
        <sz val="9"/>
        <rFont val="Arial"/>
        <family val="2"/>
      </rPr>
      <t xml:space="preserve"> pour m’assurer que mon projet répond aux critères d’admissibilité prévus dans le cadre de ce programme.</t>
    </r>
  </si>
  <si>
    <t>Je confirme avoir les autorisations nécessaires pour faire affaire avec le MRNF aux fins de cette demande (joindre la résolution du conseil d’administration et les autorisations de délégation pertinentes).</t>
  </si>
  <si>
    <r>
      <rPr>
        <b/>
        <sz val="9"/>
        <rFont val="Arial"/>
        <family val="2"/>
      </rPr>
      <t xml:space="preserve">Nombre d’emplois sur le lieu du projet - Catégorie de projet B seulement </t>
    </r>
    <r>
      <rPr>
        <b/>
        <sz val="9"/>
        <color rgb="FFFF0000"/>
        <rFont val="Arial"/>
        <family val="2"/>
      </rPr>
      <t>(Onglet Description)</t>
    </r>
  </si>
  <si>
    <r>
      <rPr>
        <b/>
        <sz val="12"/>
        <color theme="1"/>
        <rFont val="Arial"/>
        <family val="2"/>
      </rPr>
      <t xml:space="preserve">Catégorie B </t>
    </r>
    <r>
      <rPr>
        <b/>
        <sz val="9"/>
        <color theme="1"/>
        <rFont val="Arial"/>
        <family val="2"/>
      </rPr>
      <t>: Expliquez le caractère pertinent et le potentiel de reproductibilité du projet pour le Québec :</t>
    </r>
  </si>
  <si>
    <t>Taux (%)</t>
  </si>
  <si>
    <t>B1 - Implantation en usine de procédés, de technologies, d’équipements et de systèmes</t>
  </si>
  <si>
    <t>B2 - Mise en place de projets pilotes</t>
  </si>
  <si>
    <t>Projets d'investissements</t>
  </si>
  <si>
    <t>Catégorie A - Études</t>
  </si>
  <si>
    <t>Catégorie B - Projets d'investissements</t>
  </si>
  <si>
    <t>s. o.</t>
  </si>
  <si>
    <t>Description de l’avancement scientifique ou technologique et des retombées attendues du projet</t>
  </si>
  <si>
    <r>
      <t>Veuillez remplir chaque section dans un français de qualité. Si une section ne s’applique pas à votre projet, il suffit d’indiquer «</t>
    </r>
    <r>
      <rPr>
        <sz val="9"/>
        <color theme="1"/>
        <rFont val="Aptos Narrow"/>
        <family val="2"/>
      </rPr>
      <t> </t>
    </r>
    <r>
      <rPr>
        <sz val="9"/>
        <color theme="1"/>
        <rFont val="Arial"/>
        <family val="2"/>
      </rPr>
      <t>Sans objet</t>
    </r>
    <r>
      <rPr>
        <sz val="9"/>
        <color theme="1"/>
        <rFont val="Aptos Narrow"/>
        <family val="2"/>
      </rPr>
      <t> </t>
    </r>
    <r>
      <rPr>
        <sz val="9"/>
        <color theme="1"/>
        <rFont val="Arial"/>
        <family val="2"/>
      </rPr>
      <t>». Des instructions ont été ajoutées pour faciliter la compréhension de certaines sections du document.</t>
    </r>
  </si>
  <si>
    <t>Contrecœur</t>
  </si>
  <si>
    <r>
      <t>Terre-Neuve</t>
    </r>
    <r>
      <rPr>
        <sz val="11"/>
        <color rgb="FFFF0000"/>
        <rFont val="Calibri"/>
        <family val="2"/>
      </rPr>
      <t>-</t>
    </r>
    <r>
      <rPr>
        <sz val="11"/>
        <color indexed="8"/>
        <rFont val="Calibri"/>
        <family val="2"/>
      </rPr>
      <t>et</t>
    </r>
    <r>
      <rPr>
        <sz val="11"/>
        <color rgb="FFFF0000"/>
        <rFont val="Calibri"/>
        <family val="2"/>
      </rPr>
      <t>-</t>
    </r>
    <r>
      <rPr>
        <sz val="11"/>
        <color indexed="8"/>
        <rFont val="Calibri"/>
        <family val="2"/>
      </rPr>
      <t>Labrador</t>
    </r>
  </si>
  <si>
    <r>
      <t>Sacré-C</t>
    </r>
    <r>
      <rPr>
        <sz val="11"/>
        <color rgb="FFFF0000"/>
        <rFont val="Calibri"/>
        <family val="2"/>
      </rPr>
      <t>œ</t>
    </r>
    <r>
      <rPr>
        <sz val="11"/>
        <color indexed="8"/>
        <rFont val="Calibri"/>
        <family val="2"/>
      </rPr>
      <t>ur-de-Jésus</t>
    </r>
  </si>
  <si>
    <r>
      <t>Sacré-C</t>
    </r>
    <r>
      <rPr>
        <sz val="11"/>
        <color rgb="FFFF0000"/>
        <rFont val="Calibri"/>
        <family val="2"/>
      </rPr>
      <t>œ</t>
    </r>
    <r>
      <rPr>
        <sz val="11"/>
        <color indexed="8"/>
        <rFont val="Calibri"/>
        <family val="2"/>
      </rPr>
      <t>ur</t>
    </r>
  </si>
  <si>
    <r>
      <t>Notre-Dame-du-Sacré-C</t>
    </r>
    <r>
      <rPr>
        <sz val="11"/>
        <color rgb="FFFF0000"/>
        <rFont val="Calibri"/>
        <family val="2"/>
      </rPr>
      <t>œ</t>
    </r>
    <r>
      <rPr>
        <sz val="11"/>
        <color indexed="8"/>
        <rFont val="Calibri"/>
        <family val="2"/>
      </rPr>
      <t>ur-d'Issoudun</t>
    </r>
  </si>
  <si>
    <r>
      <rPr>
        <sz val="9"/>
        <rFont val="Arial"/>
        <family val="2"/>
      </rPr>
      <t xml:space="preserve">Je confirme que l'entreprise requérante est conforme au </t>
    </r>
    <r>
      <rPr>
        <u/>
        <sz val="9"/>
        <color theme="10"/>
        <rFont val="Arial"/>
        <family val="2"/>
      </rPr>
      <t>Règlement sur la déclaration des prélèvements d’eau (RDPE).</t>
    </r>
  </si>
  <si>
    <r>
      <rPr>
        <sz val="9"/>
        <rFont val="Arial"/>
        <family val="2"/>
      </rPr>
      <t xml:space="preserve">Je confirme que l'entreprise requérante est conforme au </t>
    </r>
    <r>
      <rPr>
        <u/>
        <sz val="9"/>
        <color theme="10"/>
        <rFont val="Arial"/>
        <family val="2"/>
      </rPr>
      <t>Règlement sur la redevance exigible pour l’utilisation de l’eau (RREUE).</t>
    </r>
  </si>
  <si>
    <r>
      <rPr>
        <sz val="9"/>
        <rFont val="Arial"/>
        <family val="2"/>
      </rPr>
      <t xml:space="preserve">Avant de commencer, assurez-vous d'avoir pris connaissance du </t>
    </r>
    <r>
      <rPr>
        <u/>
        <sz val="9"/>
        <color theme="10"/>
        <rFont val="Arial"/>
        <family val="2"/>
      </rPr>
      <t>Guide du requérant</t>
    </r>
    <r>
      <rPr>
        <sz val="9"/>
        <rFont val="Arial"/>
        <family val="2"/>
      </rPr>
      <t xml:space="preserve"> qui comporte plusieurs nouveautés.</t>
    </r>
  </si>
  <si>
    <t>Le formulaire contient certaines cellules comprenant de petits triangles rouges en haut à droit. Ce sont des « infobulles », sur lesquelles on peut pointer notre curseur, conçues pour aider le répondant ou la répondante à inscrire les informations demandées dans les différentes sections.</t>
  </si>
  <si>
    <r>
      <t>Pour a</t>
    </r>
    <r>
      <rPr>
        <sz val="9"/>
        <rFont val="Arial"/>
        <family val="2"/>
      </rPr>
      <t>ff</t>
    </r>
    <r>
      <rPr>
        <sz val="9"/>
        <color theme="1"/>
        <rFont val="Arial"/>
        <family val="2"/>
      </rPr>
      <t>icher ces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</si>
  <si>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r>
      <rPr>
        <sz val="9"/>
        <rFont val="Arial"/>
        <family val="2"/>
      </rP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lorsque l'information manquante sera fournie ou le problème corrigé. Les cellules blanches sont facultatives.</t>
    </r>
  </si>
  <si>
    <r>
      <rPr>
        <sz val="9"/>
        <rFont val="Arial"/>
        <family val="2"/>
      </rPr>
      <t xml:space="preserve">Faites parvenir toute question ainsi que le formulaire et les documents requis, dont la page d'engagements signée, à l’adresse </t>
    </r>
    <r>
      <rPr>
        <u/>
        <sz val="9"/>
        <color theme="10"/>
        <rFont val="Arial"/>
        <family val="2"/>
      </rPr>
      <t>PREP@mrnf.gouv.qc.ca.</t>
    </r>
  </si>
  <si>
    <t xml:space="preserve">Numéro de projet (réservé MRNF) : </t>
  </si>
  <si>
    <t>Numéro de téléphone :</t>
  </si>
  <si>
    <r>
      <rPr>
        <b/>
        <sz val="9"/>
        <rFont val="Arial"/>
        <family val="2"/>
      </rPr>
      <t>N</t>
    </r>
    <r>
      <rPr>
        <b/>
        <vertAlign val="superscript"/>
        <sz val="9"/>
        <rFont val="Arial"/>
        <family val="2"/>
      </rPr>
      <t>o</t>
    </r>
  </si>
  <si>
    <r>
      <t>N</t>
    </r>
    <r>
      <rPr>
        <b/>
        <vertAlign val="superscript"/>
        <sz val="9"/>
        <rFont val="Arial"/>
        <family val="2"/>
      </rPr>
      <t>o</t>
    </r>
  </si>
  <si>
    <t xml:space="preserve">Stratégies et moyens prévus pour réduire les risques </t>
  </si>
  <si>
    <t xml:space="preserve">Utilisation annuelle de l'eau 
(moyenne de trois dernières années) </t>
  </si>
  <si>
    <t>Utilisation annuelle de l'eau prévue 
(suivant la fin du projet)</t>
  </si>
  <si>
    <t>Réduction de l'utilisation annuelle de l'eau prévue</t>
  </si>
  <si>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t>
    </r>
    <r>
      <rPr>
        <sz val="8"/>
        <rFont val="Arial"/>
        <family val="2"/>
      </rPr>
      <t>« Dépenses admissibles ».</t>
    </r>
  </si>
  <si>
    <r>
      <t>Ju</t>
    </r>
    <r>
      <rPr>
        <b/>
        <sz val="9"/>
        <rFont val="Arial"/>
        <family val="2"/>
      </rPr>
      <t>stifications et c</t>
    </r>
    <r>
      <rPr>
        <b/>
        <sz val="9"/>
        <color theme="1"/>
        <rFont val="Arial"/>
        <family val="2"/>
      </rPr>
      <t>ommentaires</t>
    </r>
  </si>
  <si>
    <t>Plan d’affaires complet ou tout document permettant d’évaluer la rentabilité financière du projet et de le justifier, notamment le calcul du rendement de l’investissement</t>
  </si>
  <si>
    <t>Démonstration de l’intention de réaliser le projet d’investissement au Québec (p. ex. déclaration d’intérêt, lettre d’engagement, etc.)</t>
  </si>
  <si>
    <t>Secteur de la fabrication du papier</t>
  </si>
  <si>
    <r>
      <t xml:space="preserve">Le requérant s’engage à informer le ministère des Ressources naturelles et des Forêts de toute autre forme d’aide gouvernementale ou d’aide financière demandée ou reçue dans le but de soutenir les dépenses admissibles </t>
    </r>
    <r>
      <rPr>
        <b/>
        <sz val="9"/>
        <rFont val="Arial"/>
        <family val="2"/>
      </rPr>
      <t xml:space="preserve">pour la réalisation du </t>
    </r>
    <r>
      <rPr>
        <b/>
        <sz val="9"/>
        <color theme="1"/>
        <rFont val="Arial"/>
        <family val="2"/>
      </rPr>
      <t>projet. Ainsi, les travaux soumis au Programme de réduction d'eau des papetières (PREP) ne font pas l’objet d’une autre aide financière qui ne serait pas mentionnée dans le formulaire de demande de subvention.</t>
    </r>
  </si>
  <si>
    <r>
      <t>Le requérant s’engage à déclarer les montants déjà engagés dans le projet avant le dépôt de la demande. Si tel est le cas, ces montants seront indiqués dans le financement total du projet de l'onglet «</t>
    </r>
    <r>
      <rPr>
        <b/>
        <sz val="9"/>
        <rFont val="Aptos Narrow"/>
        <family val="2"/>
      </rPr>
      <t> </t>
    </r>
    <r>
      <rPr>
        <b/>
        <sz val="9"/>
        <rFont val="Arial"/>
        <family val="2"/>
      </rPr>
      <t>Financement ».</t>
    </r>
  </si>
  <si>
    <r>
      <t xml:space="preserve">Le requérant n’est pas inscrit </t>
    </r>
    <r>
      <rPr>
        <b/>
        <sz val="9"/>
        <rFont val="Arial"/>
        <family val="2"/>
      </rPr>
      <t xml:space="preserve">dans le </t>
    </r>
    <r>
      <rPr>
        <b/>
        <sz val="9"/>
        <color theme="1"/>
        <rFont val="Arial"/>
        <family val="2"/>
      </rPr>
      <t>Registre des entreprises non admissibles aux contrats publics (RENA), ni ses sous-traitants.</t>
    </r>
  </si>
  <si>
    <t>Le requérant n'est pas insolvable ni en faillite, ni n'a déposé une proposition concordataire, ni retiré un avantage d’une loi concernant la faillite ou l’insolvabilité.</t>
  </si>
  <si>
    <t>*** Faire imprimer la page « Engagements », la signer et la joindre en format PDF au formulaire de demande de subvention en format Excel.</t>
  </si>
  <si>
    <r>
      <rPr>
        <sz val="9"/>
        <rFont val="Arial"/>
        <family val="2"/>
      </rPr>
      <t xml:space="preserve">Les documents mentionnés dans l’onglet « Documents » doivent être envoyés à l’adresse </t>
    </r>
    <r>
      <rPr>
        <u/>
        <sz val="9"/>
        <color theme="10"/>
        <rFont val="Arial"/>
        <family val="2"/>
      </rPr>
      <t>PREP@mrnf.gouv.qc.ca.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</si>
</sst>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F800]dddd\,\ mmmm\ dd\,\ yyyy"/>
    <numFmt numFmtId="165" formatCode="0.0"/>
    <numFmt numFmtId="166" formatCode="#,##0\ &quot;$&quot;"/>
    <numFmt numFmtId="167" formatCode="#,##0.0"/>
    <numFmt numFmtId="168" formatCode="yyyy/mm/dd;@"/>
    <numFmt numFmtId="169" formatCode="[&lt;=9999999]###\-####;###\-###\-####"/>
    <numFmt numFmtId="170" formatCode="0.00&quot; &quot;%"/>
  </numFmts>
  <fonts count="39"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sz val="8"/>
      <color rgb="FFFF0000"/>
      <name val="Arial"/>
      <family val="2"/>
    </font>
    <font>
      <i/>
      <sz val="11"/>
      <color theme="1"/>
      <name val="Calibri"/>
      <family val="2"/>
      <scheme val="minor"/>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u/>
      <sz val="9"/>
      <color theme="10"/>
      <name val="Arial"/>
      <family val="2"/>
    </font>
    <font>
      <b/>
      <sz val="9"/>
      <color theme="10"/>
      <name val="Arial"/>
      <family val="2"/>
    </font>
    <font>
      <b/>
      <sz val="9"/>
      <color rgb="FF000000"/>
      <name val="Arial"/>
      <family val="2"/>
    </font>
    <font>
      <vertAlign val="superscript"/>
      <sz val="8"/>
      <color theme="1"/>
      <name val="Arial"/>
      <family val="2"/>
    </font>
    <font>
      <sz val="9"/>
      <color theme="1"/>
      <name val="Calibri"/>
      <family val="2"/>
    </font>
    <font>
      <b/>
      <sz val="11"/>
      <name val="Arial"/>
      <family val="2"/>
    </font>
    <font>
      <sz val="8"/>
      <name val="Arial"/>
      <family val="2"/>
    </font>
    <font>
      <sz val="11"/>
      <name val="Calibri"/>
      <family val="2"/>
      <scheme val="minor"/>
    </font>
    <font>
      <b/>
      <sz val="12"/>
      <color theme="1"/>
      <name val="Arial"/>
      <family val="2"/>
    </font>
    <font>
      <b/>
      <sz val="11"/>
      <color theme="1"/>
      <name val="Arial"/>
      <family val="2"/>
    </font>
    <font>
      <b/>
      <vertAlign val="superscript"/>
      <sz val="9"/>
      <color theme="1"/>
      <name val="Arial"/>
      <family val="2"/>
    </font>
    <font>
      <b/>
      <vertAlign val="superscript"/>
      <sz val="9"/>
      <color rgb="FF000000"/>
      <name val="Arial"/>
      <family val="2"/>
    </font>
    <font>
      <b/>
      <u/>
      <sz val="9"/>
      <color indexed="81"/>
      <name val="Tahoma"/>
      <family val="2"/>
    </font>
    <font>
      <sz val="9"/>
      <color theme="1"/>
      <name val="Aptos Narrow"/>
      <family val="2"/>
    </font>
    <font>
      <sz val="11"/>
      <color rgb="FFFF0000"/>
      <name val="Calibri"/>
      <family val="2"/>
    </font>
    <font>
      <b/>
      <sz val="9"/>
      <name val="Arial Narrow"/>
      <family val="2"/>
    </font>
    <font>
      <b/>
      <vertAlign val="superscript"/>
      <sz val="9"/>
      <name val="Arial"/>
      <family val="2"/>
    </font>
    <font>
      <sz val="11"/>
      <name val="Calibri"/>
      <family val="2"/>
    </font>
    <font>
      <b/>
      <sz val="9"/>
      <name val="Aptos Narrow"/>
      <family val="2"/>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rgb="FFFFFF00"/>
        <bgColor indexed="0"/>
      </patternFill>
    </fill>
    <fill>
      <patternFill patternType="solid">
        <fgColor rgb="FFFFFF00"/>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auto="1"/>
      </bottom>
      <diagonal/>
    </border>
    <border>
      <left/>
      <right style="double">
        <color indexed="64"/>
      </right>
      <top style="thin">
        <color indexed="64"/>
      </top>
      <bottom style="thin">
        <color indexed="64"/>
      </bottom>
      <diagonal/>
    </border>
    <border>
      <left style="thin">
        <color indexed="64"/>
      </left>
      <right/>
      <top style="thin">
        <color indexed="64"/>
      </top>
      <bottom style="double">
        <color auto="1"/>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style="thin">
        <color indexed="64"/>
      </bottom>
      <diagonal/>
    </border>
  </borders>
  <cellStyleXfs count="4">
    <xf numFmtId="0" fontId="0" fillId="0" borderId="0"/>
    <xf numFmtId="0" fontId="6" fillId="0" borderId="0"/>
    <xf numFmtId="0" fontId="9" fillId="0" borderId="0" applyNumberFormat="0" applyFill="0" applyBorder="0" applyAlignment="0" applyProtection="0"/>
    <xf numFmtId="9" fontId="26" fillId="0" borderId="0" applyFont="0" applyFill="0" applyBorder="0" applyAlignment="0" applyProtection="0"/>
  </cellStyleXfs>
  <cellXfs count="310">
    <xf numFmtId="0" fontId="0" fillId="0" borderId="0" xfId="0"/>
    <xf numFmtId="0" fontId="1" fillId="0" borderId="0" xfId="0" applyFont="1"/>
    <xf numFmtId="0" fontId="4" fillId="0" borderId="0" xfId="0" applyFont="1"/>
    <xf numFmtId="0" fontId="5" fillId="0" borderId="0" xfId="0" applyFont="1"/>
    <xf numFmtId="0" fontId="7" fillId="4" borderId="1" xfId="1" applyFont="1" applyFill="1" applyBorder="1" applyAlignment="1">
      <alignment horizontal="center"/>
    </xf>
    <xf numFmtId="0" fontId="7" fillId="0" borderId="2" xfId="1" applyFont="1" applyFill="1" applyBorder="1" applyAlignment="1">
      <alignment wrapText="1"/>
    </xf>
    <xf numFmtId="0" fontId="7" fillId="4" borderId="1" xfId="1" applyFont="1" applyFill="1" applyBorder="1" applyAlignment="1">
      <alignment horizontal="left"/>
    </xf>
    <xf numFmtId="0" fontId="0" fillId="0" borderId="0" xfId="0" applyAlignment="1">
      <alignment horizontal="left"/>
    </xf>
    <xf numFmtId="164" fontId="4" fillId="0" borderId="0" xfId="0" applyNumberFormat="1" applyFont="1"/>
    <xf numFmtId="0" fontId="3" fillId="3" borderId="7" xfId="0" applyFont="1" applyFill="1" applyBorder="1"/>
    <xf numFmtId="0" fontId="10" fillId="0" borderId="7" xfId="2" applyFont="1" applyBorder="1" applyAlignment="1">
      <alignment horizontal="left"/>
    </xf>
    <xf numFmtId="0" fontId="10" fillId="0" borderId="8" xfId="2" applyFont="1" applyBorder="1" applyAlignment="1">
      <alignment horizontal="left"/>
    </xf>
    <xf numFmtId="0" fontId="10" fillId="0" borderId="9" xfId="2" applyFont="1" applyBorder="1" applyAlignment="1">
      <alignment horizontal="left"/>
    </xf>
    <xf numFmtId="0" fontId="0" fillId="0" borderId="0" xfId="0" applyBorder="1"/>
    <xf numFmtId="0" fontId="0" fillId="0" borderId="0" xfId="0" applyAlignment="1">
      <alignment vertical="center"/>
    </xf>
    <xf numFmtId="0" fontId="5" fillId="0" borderId="0" xfId="0" applyFont="1" applyAlignment="1">
      <alignment vertical="center"/>
    </xf>
    <xf numFmtId="0" fontId="3" fillId="3" borderId="12" xfId="0" applyFont="1" applyFill="1" applyBorder="1" applyAlignment="1">
      <alignment vertical="center"/>
    </xf>
    <xf numFmtId="0" fontId="7" fillId="0" borderId="2" xfId="1" applyFont="1" applyFill="1" applyBorder="1" applyAlignment="1"/>
    <xf numFmtId="0" fontId="7" fillId="0" borderId="15" xfId="1" applyFont="1" applyFill="1" applyBorder="1" applyAlignment="1"/>
    <xf numFmtId="0" fontId="0" fillId="0" borderId="0" xfId="0" applyAlignment="1"/>
    <xf numFmtId="0" fontId="4" fillId="0" borderId="13" xfId="0" applyFont="1" applyBorder="1" applyAlignment="1" applyProtection="1">
      <alignment horizontal="left" vertical="top"/>
    </xf>
    <xf numFmtId="0" fontId="15" fillId="0" borderId="0" xfId="0" applyFont="1" applyAlignment="1">
      <alignment vertical="center"/>
    </xf>
    <xf numFmtId="0" fontId="4" fillId="0" borderId="3" xfId="0" applyFont="1" applyBorder="1" applyAlignment="1">
      <alignment horizontal="center" vertical="center"/>
    </xf>
    <xf numFmtId="0" fontId="3" fillId="3" borderId="3"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left" vertical="top"/>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17" xfId="0" applyFont="1" applyBorder="1" applyAlignment="1" applyProtection="1">
      <alignment horizontal="left" vertical="top"/>
    </xf>
    <xf numFmtId="0" fontId="18" fillId="0" borderId="0" xfId="0" applyFont="1" applyAlignment="1">
      <alignment vertical="center"/>
    </xf>
    <xf numFmtId="0" fontId="0" fillId="0" borderId="0" xfId="0" applyAlignment="1">
      <alignment horizontal="center" vertical="center" wrapText="1"/>
    </xf>
    <xf numFmtId="165" fontId="4" fillId="3" borderId="3" xfId="0" applyNumberFormat="1" applyFont="1" applyFill="1" applyBorder="1" applyAlignment="1" applyProtection="1">
      <alignment horizontal="center" vertical="center"/>
    </xf>
    <xf numFmtId="0" fontId="3" fillId="5" borderId="19" xfId="0" applyFont="1" applyFill="1" applyBorder="1" applyAlignment="1">
      <alignment vertical="center" wrapText="1"/>
    </xf>
    <xf numFmtId="166" fontId="3" fillId="3" borderId="19" xfId="0" applyNumberFormat="1" applyFont="1" applyFill="1" applyBorder="1" applyAlignment="1">
      <alignment horizontal="center" vertical="center"/>
    </xf>
    <xf numFmtId="167" fontId="3" fillId="3" borderId="19" xfId="0" applyNumberFormat="1"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9" fillId="0" borderId="0" xfId="2"/>
    <xf numFmtId="0" fontId="4" fillId="0" borderId="0" xfId="0" applyFont="1" applyBorder="1" applyAlignment="1" applyProtection="1">
      <alignment vertical="top" wrapText="1"/>
    </xf>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4" fillId="0" borderId="0" xfId="0" applyFont="1" applyBorder="1" applyAlignment="1">
      <alignment vertical="top" wrapText="1"/>
    </xf>
    <xf numFmtId="0" fontId="4" fillId="0" borderId="11" xfId="0" applyFont="1" applyBorder="1" applyAlignment="1">
      <alignment vertical="top" wrapText="1"/>
    </xf>
    <xf numFmtId="0" fontId="4" fillId="0" borderId="10" xfId="0" applyFont="1" applyBorder="1" applyAlignment="1">
      <alignment vertical="top" wrapText="1"/>
    </xf>
    <xf numFmtId="0" fontId="0" fillId="0" borderId="7" xfId="0" applyBorder="1"/>
    <xf numFmtId="0" fontId="0" fillId="0" borderId="8" xfId="0" applyBorder="1"/>
    <xf numFmtId="0" fontId="0" fillId="0" borderId="9" xfId="0" applyBorder="1"/>
    <xf numFmtId="0" fontId="0" fillId="3" borderId="4" xfId="0" applyFill="1" applyBorder="1"/>
    <xf numFmtId="0" fontId="0" fillId="3" borderId="5" xfId="0" applyFill="1" applyBorder="1"/>
    <xf numFmtId="0" fontId="0" fillId="3" borderId="6" xfId="0" applyFill="1" applyBorder="1"/>
    <xf numFmtId="0" fontId="0" fillId="3" borderId="10" xfId="0" applyFill="1" applyBorder="1"/>
    <xf numFmtId="0" fontId="0" fillId="3" borderId="0" xfId="0" applyFill="1" applyBorder="1"/>
    <xf numFmtId="0" fontId="0" fillId="3" borderId="11" xfId="0" applyFill="1" applyBorder="1"/>
    <xf numFmtId="0" fontId="0" fillId="3" borderId="7" xfId="0" applyFill="1" applyBorder="1"/>
    <xf numFmtId="0" fontId="0" fillId="3" borderId="8" xfId="0" applyFill="1" applyBorder="1"/>
    <xf numFmtId="0" fontId="0" fillId="3" borderId="9" xfId="0" applyFill="1" applyBorder="1"/>
    <xf numFmtId="0" fontId="17" fillId="3" borderId="3" xfId="0" applyFont="1" applyFill="1" applyBorder="1" applyAlignment="1" applyProtection="1">
      <alignment horizontal="center" vertical="center"/>
    </xf>
    <xf numFmtId="0" fontId="3" fillId="3" borderId="1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3" fillId="3" borderId="3" xfId="0" applyFont="1" applyFill="1" applyBorder="1" applyAlignment="1">
      <alignment horizontal="center" vertical="center" wrapText="1"/>
    </xf>
    <xf numFmtId="0" fontId="3" fillId="0" borderId="12" xfId="0" applyFont="1" applyFill="1" applyBorder="1" applyAlignment="1">
      <alignment vertical="center"/>
    </xf>
    <xf numFmtId="0" fontId="7" fillId="4" borderId="0" xfId="1" applyFont="1" applyFill="1" applyBorder="1" applyAlignment="1">
      <alignment horizontal="left"/>
    </xf>
    <xf numFmtId="0" fontId="7" fillId="0" borderId="0" xfId="1" applyFont="1" applyFill="1" applyBorder="1" applyAlignment="1">
      <alignment wrapText="1"/>
    </xf>
    <xf numFmtId="168" fontId="4" fillId="0" borderId="3" xfId="0" applyNumberFormat="1" applyFont="1" applyBorder="1" applyAlignment="1" applyProtection="1">
      <alignment horizontal="center" vertical="center" wrapText="1"/>
      <protection locked="0"/>
    </xf>
    <xf numFmtId="0" fontId="4" fillId="0" borderId="5" xfId="0" applyFont="1" applyBorder="1" applyAlignment="1" applyProtection="1">
      <alignment horizontal="left" vertical="top"/>
    </xf>
    <xf numFmtId="0" fontId="4" fillId="0" borderId="0" xfId="0" applyFont="1" applyBorder="1" applyAlignment="1" applyProtection="1">
      <alignment horizontal="left" vertical="top"/>
    </xf>
    <xf numFmtId="0" fontId="10" fillId="0" borderId="3"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xf>
    <xf numFmtId="166" fontId="4" fillId="0" borderId="3" xfId="0" applyNumberFormat="1" applyFont="1" applyBorder="1" applyAlignment="1" applyProtection="1">
      <alignment horizontal="center" vertical="center" wrapText="1"/>
      <protection locked="0"/>
    </xf>
    <xf numFmtId="1" fontId="4" fillId="0" borderId="3" xfId="0" applyNumberFormat="1" applyFont="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29" xfId="0" applyFont="1" applyBorder="1" applyAlignment="1" applyProtection="1">
      <alignment vertical="center"/>
      <protection locked="0"/>
    </xf>
    <xf numFmtId="0" fontId="3" fillId="3" borderId="27" xfId="0" applyFont="1" applyFill="1" applyBorder="1" applyAlignment="1">
      <alignment vertical="center"/>
    </xf>
    <xf numFmtId="0" fontId="0" fillId="0" borderId="0" xfId="0" quotePrefix="1" applyAlignment="1">
      <alignment horizontal="center" vertical="center" wrapText="1"/>
    </xf>
    <xf numFmtId="0" fontId="19" fillId="3" borderId="29" xfId="0" applyFont="1" applyFill="1" applyBorder="1" applyAlignment="1">
      <alignment horizontal="center" vertical="center" wrapText="1"/>
    </xf>
    <xf numFmtId="166" fontId="4" fillId="3" borderId="29" xfId="0" applyNumberFormat="1" applyFont="1" applyFill="1" applyBorder="1" applyAlignment="1" applyProtection="1">
      <alignment horizontal="center" vertical="center"/>
    </xf>
    <xf numFmtId="166" fontId="4" fillId="0" borderId="29" xfId="0" applyNumberFormat="1" applyFont="1" applyBorder="1" applyAlignment="1" applyProtection="1">
      <alignment horizontal="center" vertical="center"/>
      <protection locked="0"/>
    </xf>
    <xf numFmtId="0" fontId="3" fillId="3" borderId="30" xfId="0" applyFont="1" applyFill="1" applyBorder="1" applyAlignment="1">
      <alignment horizontal="center" vertical="center" wrapText="1"/>
    </xf>
    <xf numFmtId="166" fontId="4" fillId="0" borderId="30" xfId="0" applyNumberFormat="1" applyFont="1" applyBorder="1" applyAlignment="1" applyProtection="1">
      <alignment horizontal="center" vertical="center"/>
      <protection locked="0"/>
    </xf>
    <xf numFmtId="166" fontId="4" fillId="0" borderId="31" xfId="0" applyNumberFormat="1" applyFont="1" applyBorder="1" applyAlignment="1" applyProtection="1">
      <alignment horizontal="center" vertical="center"/>
      <protection locked="0"/>
    </xf>
    <xf numFmtId="0" fontId="7" fillId="8" borderId="39" xfId="1" applyFont="1" applyFill="1" applyBorder="1" applyAlignment="1">
      <alignment horizontal="left"/>
    </xf>
    <xf numFmtId="0" fontId="0" fillId="9" borderId="0" xfId="0" applyFill="1" applyAlignment="1">
      <alignment vertical="center"/>
    </xf>
    <xf numFmtId="0" fontId="0" fillId="9" borderId="0" xfId="0" applyFill="1"/>
    <xf numFmtId="0" fontId="1" fillId="0" borderId="42" xfId="0" applyFont="1" applyBorder="1" applyProtection="1">
      <protection locked="0"/>
    </xf>
    <xf numFmtId="0" fontId="10" fillId="0" borderId="0" xfId="0" applyFont="1" applyFill="1" applyBorder="1" applyAlignment="1">
      <alignment horizontal="left" vertical="top" wrapText="1"/>
    </xf>
    <xf numFmtId="0" fontId="10" fillId="0" borderId="11" xfId="0" applyFont="1" applyFill="1" applyBorder="1" applyAlignment="1">
      <alignment horizontal="left" vertical="top" wrapText="1"/>
    </xf>
    <xf numFmtId="0" fontId="0" fillId="0" borderId="43" xfId="0" applyBorder="1"/>
    <xf numFmtId="0" fontId="5" fillId="0" borderId="10" xfId="0" applyFont="1" applyBorder="1"/>
    <xf numFmtId="0" fontId="5" fillId="0" borderId="10" xfId="0" applyFont="1" applyBorder="1" applyAlignment="1">
      <alignment vertical="center" wrapText="1"/>
    </xf>
    <xf numFmtId="0" fontId="35" fillId="0" borderId="0" xfId="0" applyFont="1" applyAlignment="1">
      <alignment horizontal="right"/>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37" fillId="0" borderId="0" xfId="1" applyFont="1" applyFill="1" applyBorder="1" applyAlignment="1">
      <alignment wrapText="1"/>
    </xf>
    <xf numFmtId="0" fontId="37" fillId="9" borderId="2" xfId="1" applyFont="1" applyFill="1" applyBorder="1" applyAlignment="1">
      <alignment wrapText="1"/>
    </xf>
    <xf numFmtId="0" fontId="0" fillId="0" borderId="0" xfId="0" applyBorder="1" applyAlignment="1">
      <alignment horizontal="center"/>
    </xf>
    <xf numFmtId="0" fontId="20" fillId="0" borderId="10" xfId="2" applyFont="1" applyBorder="1" applyAlignment="1">
      <alignment horizontal="left" wrapText="1"/>
    </xf>
    <xf numFmtId="0" fontId="9" fillId="0" borderId="0" xfId="2" applyBorder="1" applyAlignment="1">
      <alignment horizontal="left" wrapText="1"/>
    </xf>
    <xf numFmtId="0" fontId="9" fillId="0" borderId="11" xfId="2" applyBorder="1" applyAlignment="1">
      <alignment horizontal="left" wrapText="1"/>
    </xf>
    <xf numFmtId="0" fontId="9" fillId="0" borderId="0" xfId="2" applyFill="1" applyAlignment="1">
      <alignment wrapText="1"/>
    </xf>
    <xf numFmtId="164" fontId="4" fillId="0" borderId="8" xfId="0" applyNumberFormat="1" applyFont="1" applyBorder="1" applyAlignment="1">
      <alignment horizontal="left"/>
    </xf>
    <xf numFmtId="164" fontId="4" fillId="0" borderId="9" xfId="0" applyNumberFormat="1" applyFont="1" applyBorder="1" applyAlignment="1">
      <alignment horizontal="left"/>
    </xf>
    <xf numFmtId="0" fontId="10" fillId="0" borderId="10" xfId="0" applyFont="1" applyFill="1" applyBorder="1" applyAlignment="1">
      <alignment horizontal="left" wrapText="1"/>
    </xf>
    <xf numFmtId="0" fontId="4" fillId="0" borderId="0" xfId="0" applyFont="1" applyFill="1" applyBorder="1" applyAlignment="1">
      <alignment horizontal="left" wrapText="1"/>
    </xf>
    <xf numFmtId="0" fontId="4" fillId="0" borderId="11" xfId="0" applyFont="1" applyFill="1" applyBorder="1" applyAlignment="1">
      <alignment horizontal="left" wrapText="1"/>
    </xf>
    <xf numFmtId="0" fontId="4" fillId="0" borderId="10" xfId="0" applyFont="1" applyFill="1" applyBorder="1" applyAlignment="1">
      <alignment horizontal="left"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4" fillId="0" borderId="10" xfId="0" applyFont="1" applyBorder="1" applyAlignment="1">
      <alignment horizontal="left" wrapText="1"/>
    </xf>
    <xf numFmtId="0" fontId="4" fillId="0" borderId="0" xfId="0" applyFont="1" applyBorder="1" applyAlignment="1">
      <alignment horizontal="left" wrapText="1"/>
    </xf>
    <xf numFmtId="0" fontId="4" fillId="0" borderId="11" xfId="0" applyFont="1" applyBorder="1" applyAlignment="1">
      <alignment horizontal="left" wrapText="1"/>
    </xf>
    <xf numFmtId="0" fontId="4" fillId="0" borderId="10" xfId="0" applyFont="1" applyBorder="1" applyAlignment="1">
      <alignment horizontal="left"/>
    </xf>
    <xf numFmtId="0" fontId="4" fillId="0" borderId="0" xfId="0" applyFont="1" applyBorder="1" applyAlignment="1">
      <alignment horizontal="left"/>
    </xf>
    <xf numFmtId="0" fontId="4" fillId="0" borderId="11" xfId="0" applyFont="1" applyBorder="1" applyAlignment="1">
      <alignment horizontal="left"/>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3" fillId="3" borderId="27" xfId="0" applyFont="1" applyFill="1" applyBorder="1" applyAlignment="1">
      <alignment horizontal="left" vertical="center"/>
    </xf>
    <xf numFmtId="0" fontId="3" fillId="3" borderId="28" xfId="0" applyFont="1" applyFill="1" applyBorder="1" applyAlignment="1">
      <alignment horizontal="left" vertical="center"/>
    </xf>
    <xf numFmtId="0" fontId="9" fillId="0" borderId="28" xfId="2" applyBorder="1" applyAlignment="1" applyProtection="1">
      <alignment horizontal="left" vertical="center"/>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21" fillId="3" borderId="4" xfId="2" applyFont="1" applyFill="1" applyBorder="1" applyAlignment="1">
      <alignment horizontal="left" vertical="center"/>
    </xf>
    <xf numFmtId="0" fontId="21" fillId="3" borderId="5" xfId="2" applyFont="1" applyFill="1" applyBorder="1" applyAlignment="1">
      <alignment horizontal="left" vertical="center"/>
    </xf>
    <xf numFmtId="0" fontId="21" fillId="3" borderId="6" xfId="2" applyFont="1" applyFill="1" applyBorder="1" applyAlignment="1">
      <alignment horizontal="left" vertical="center"/>
    </xf>
    <xf numFmtId="0" fontId="14" fillId="0" borderId="5" xfId="0" applyFont="1" applyBorder="1" applyAlignment="1">
      <alignment horizontal="left" wrapText="1"/>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3" fontId="4" fillId="0" borderId="13" xfId="0" applyNumberFormat="1" applyFont="1" applyBorder="1" applyAlignment="1" applyProtection="1">
      <alignment horizontal="left" vertical="center"/>
      <protection locked="0"/>
    </xf>
    <xf numFmtId="3" fontId="4" fillId="0" borderId="14" xfId="0" applyNumberFormat="1" applyFont="1" applyBorder="1" applyAlignment="1" applyProtection="1">
      <alignment horizontal="left" vertical="center"/>
      <protection locked="0"/>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27" xfId="0" applyFont="1" applyFill="1" applyBorder="1" applyAlignment="1">
      <alignment horizontal="left" vertical="center"/>
    </xf>
    <xf numFmtId="169" fontId="4" fillId="0" borderId="13" xfId="0" quotePrefix="1" applyNumberFormat="1" applyFont="1" applyBorder="1" applyAlignment="1" applyProtection="1">
      <alignment horizontal="left" vertical="center"/>
      <protection locked="0"/>
    </xf>
    <xf numFmtId="169" fontId="4" fillId="0" borderId="13" xfId="0" applyNumberFormat="1" applyFont="1" applyBorder="1" applyAlignment="1" applyProtection="1">
      <alignment horizontal="left" vertical="center"/>
      <protection locked="0"/>
    </xf>
    <xf numFmtId="169" fontId="4" fillId="0" borderId="14" xfId="0" applyNumberFormat="1" applyFont="1" applyBorder="1" applyAlignment="1" applyProtection="1">
      <alignment horizontal="left" vertical="center"/>
      <protection locked="0"/>
    </xf>
    <xf numFmtId="169" fontId="4" fillId="0" borderId="28" xfId="0" quotePrefix="1" applyNumberFormat="1" applyFont="1" applyBorder="1" applyAlignment="1" applyProtection="1">
      <alignment horizontal="left" vertical="center"/>
      <protection locked="0"/>
    </xf>
    <xf numFmtId="169" fontId="4" fillId="0" borderId="28" xfId="0" applyNumberFormat="1" applyFont="1" applyBorder="1" applyAlignment="1" applyProtection="1">
      <alignment horizontal="left" vertical="center"/>
      <protection locked="0"/>
    </xf>
    <xf numFmtId="169" fontId="4" fillId="0" borderId="29" xfId="0" applyNumberFormat="1" applyFont="1" applyBorder="1" applyAlignment="1" applyProtection="1">
      <alignment horizontal="left" vertical="center"/>
      <protection locked="0"/>
    </xf>
    <xf numFmtId="0" fontId="2" fillId="2" borderId="10" xfId="0" applyFont="1" applyFill="1" applyBorder="1" applyAlignment="1">
      <alignment horizontal="left" vertical="center"/>
    </xf>
    <xf numFmtId="0" fontId="2" fillId="2" borderId="0" xfId="0" applyFont="1" applyFill="1" applyBorder="1" applyAlignment="1">
      <alignment horizontal="left" vertical="center"/>
    </xf>
    <xf numFmtId="0" fontId="2" fillId="2" borderId="11" xfId="0" applyFont="1" applyFill="1" applyBorder="1" applyAlignment="1">
      <alignment horizontal="left" vertical="center"/>
    </xf>
    <xf numFmtId="0" fontId="4" fillId="0" borderId="8"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3" fillId="3" borderId="12" xfId="0" applyFont="1" applyFill="1" applyBorder="1" applyAlignment="1">
      <alignment horizontal="left"/>
    </xf>
    <xf numFmtId="0" fontId="3" fillId="3" borderId="13" xfId="0" applyFont="1" applyFill="1" applyBorder="1" applyAlignment="1">
      <alignment horizontal="left"/>
    </xf>
    <xf numFmtId="0" fontId="4" fillId="0" borderId="13"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4" fillId="0" borderId="40" xfId="0" applyFont="1" applyBorder="1" applyAlignment="1" applyProtection="1">
      <alignment horizontal="left"/>
      <protection locked="0"/>
    </xf>
    <xf numFmtId="0" fontId="4" fillId="0" borderId="41" xfId="0" applyFont="1" applyBorder="1" applyAlignment="1" applyProtection="1">
      <alignment horizontal="left"/>
      <protection locked="0"/>
    </xf>
    <xf numFmtId="168" fontId="4" fillId="0" borderId="13" xfId="0" applyNumberFormat="1" applyFont="1" applyBorder="1" applyAlignment="1" applyProtection="1">
      <alignment horizontal="left"/>
      <protection locked="0"/>
    </xf>
    <xf numFmtId="168" fontId="4" fillId="0" borderId="14" xfId="0" applyNumberFormat="1" applyFont="1" applyBorder="1" applyAlignment="1" applyProtection="1">
      <alignment horizontal="left"/>
      <protection locked="0"/>
    </xf>
    <xf numFmtId="0" fontId="3" fillId="3" borderId="7" xfId="0" applyFont="1" applyFill="1" applyBorder="1" applyAlignment="1">
      <alignment horizontal="left"/>
    </xf>
    <xf numFmtId="0" fontId="3" fillId="3" borderId="8" xfId="0" applyFont="1" applyFill="1" applyBorder="1" applyAlignment="1">
      <alignment horizontal="left"/>
    </xf>
    <xf numFmtId="168" fontId="4" fillId="0" borderId="13" xfId="0" applyNumberFormat="1" applyFont="1" applyFill="1" applyBorder="1" applyAlignment="1" applyProtection="1">
      <alignment horizontal="left"/>
      <protection locked="0"/>
    </xf>
    <xf numFmtId="168" fontId="4" fillId="0" borderId="14" xfId="0" applyNumberFormat="1" applyFont="1" applyFill="1" applyBorder="1" applyAlignment="1" applyProtection="1">
      <alignment horizontal="left"/>
      <protection locked="0"/>
    </xf>
    <xf numFmtId="0" fontId="11" fillId="3" borderId="27" xfId="2" applyFont="1" applyFill="1" applyBorder="1" applyAlignment="1">
      <alignment horizontal="left" vertical="center"/>
    </xf>
    <xf numFmtId="0" fontId="11" fillId="3" borderId="28" xfId="2" applyFont="1" applyFill="1" applyBorder="1" applyAlignment="1">
      <alignment horizontal="left" vertical="center"/>
    </xf>
    <xf numFmtId="0" fontId="4" fillId="0" borderId="7" xfId="0" applyFont="1"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11"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3" fillId="7" borderId="27" xfId="0" applyFont="1" applyFill="1" applyBorder="1" applyAlignment="1">
      <alignment horizontal="center" vertical="center"/>
    </xf>
    <xf numFmtId="0" fontId="3" fillId="7" borderId="28" xfId="0" applyFont="1" applyFill="1" applyBorder="1" applyAlignment="1">
      <alignment horizontal="center" vertical="center"/>
    </xf>
    <xf numFmtId="0" fontId="3" fillId="7" borderId="29" xfId="0" applyFont="1" applyFill="1" applyBorder="1" applyAlignment="1">
      <alignment horizontal="center" vertical="center"/>
    </xf>
    <xf numFmtId="0" fontId="3" fillId="3" borderId="17" xfId="0" applyFont="1" applyFill="1" applyBorder="1" applyAlignment="1">
      <alignment horizontal="left" vertical="center"/>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3" fillId="3" borderId="1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168" fontId="4" fillId="0" borderId="12" xfId="0" applyNumberFormat="1" applyFont="1" applyBorder="1" applyAlignment="1" applyProtection="1">
      <alignment horizontal="left" vertical="center"/>
      <protection locked="0"/>
    </xf>
    <xf numFmtId="168" fontId="4" fillId="0" borderId="14" xfId="0" applyNumberFormat="1" applyFont="1" applyBorder="1" applyAlignment="1" applyProtection="1">
      <alignment horizontal="left" vertical="center"/>
      <protection locked="0"/>
    </xf>
    <xf numFmtId="0" fontId="25" fillId="3" borderId="24" xfId="0" applyFont="1" applyFill="1" applyBorder="1" applyAlignment="1">
      <alignment horizontal="center" vertical="center"/>
    </xf>
    <xf numFmtId="0" fontId="25" fillId="3" borderId="25" xfId="0" applyFont="1" applyFill="1" applyBorder="1" applyAlignment="1">
      <alignment horizontal="center" vertical="center"/>
    </xf>
    <xf numFmtId="0" fontId="25" fillId="3" borderId="26" xfId="0" applyFont="1" applyFill="1" applyBorder="1" applyAlignment="1">
      <alignment horizontal="center" vertical="center"/>
    </xf>
    <xf numFmtId="0" fontId="11"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7" xfId="0" applyFont="1" applyFill="1" applyBorder="1" applyAlignment="1" applyProtection="1">
      <alignment horizontal="left" vertical="center"/>
    </xf>
    <xf numFmtId="0" fontId="3" fillId="3" borderId="40" xfId="0" applyFont="1" applyFill="1" applyBorder="1" applyAlignment="1" applyProtection="1">
      <alignment horizontal="left" vertical="center"/>
    </xf>
    <xf numFmtId="0" fontId="3" fillId="3" borderId="41" xfId="0" applyFont="1" applyFill="1" applyBorder="1" applyAlignment="1" applyProtection="1">
      <alignment horizontal="left" vertical="center"/>
    </xf>
    <xf numFmtId="170" fontId="4" fillId="0" borderId="44" xfId="0" applyNumberFormat="1" applyFont="1" applyFill="1" applyBorder="1" applyAlignment="1" applyProtection="1">
      <alignment horizontal="right" vertical="center"/>
      <protection locked="0"/>
    </xf>
    <xf numFmtId="170" fontId="4" fillId="0" borderId="41" xfId="0" applyNumberFormat="1" applyFont="1" applyFill="1" applyBorder="1" applyAlignment="1" applyProtection="1">
      <alignment horizontal="right" vertical="center"/>
      <protection locked="0"/>
    </xf>
    <xf numFmtId="1" fontId="3" fillId="0" borderId="44" xfId="0" applyNumberFormat="1" applyFont="1" applyFill="1" applyBorder="1" applyAlignment="1" applyProtection="1">
      <alignment horizontal="right" vertical="center" wrapText="1"/>
      <protection locked="0"/>
    </xf>
    <xf numFmtId="0" fontId="3" fillId="0" borderId="41" xfId="0" applyNumberFormat="1" applyFont="1" applyFill="1" applyBorder="1" applyAlignment="1" applyProtection="1">
      <alignment horizontal="right" vertical="center" wrapText="1"/>
      <protection locked="0"/>
    </xf>
    <xf numFmtId="0" fontId="3" fillId="0" borderId="44" xfId="0" applyFont="1" applyFill="1" applyBorder="1" applyAlignment="1">
      <alignment horizontal="right" vertical="center"/>
    </xf>
    <xf numFmtId="0" fontId="3" fillId="0" borderId="41" xfId="0" applyFont="1" applyFill="1" applyBorder="1" applyAlignment="1">
      <alignment horizontal="right" vertical="center"/>
    </xf>
    <xf numFmtId="0" fontId="22" fillId="3" borderId="4" xfId="0" applyFont="1" applyFill="1" applyBorder="1" applyAlignment="1" applyProtection="1">
      <alignment horizontal="left" vertical="center" wrapText="1"/>
    </xf>
    <xf numFmtId="0" fontId="22" fillId="3" borderId="5" xfId="0" applyFont="1" applyFill="1" applyBorder="1" applyAlignment="1" applyProtection="1">
      <alignment horizontal="left" vertical="center" wrapText="1"/>
    </xf>
    <xf numFmtId="0" fontId="22" fillId="3" borderId="6" xfId="0" applyFont="1" applyFill="1" applyBorder="1" applyAlignment="1" applyProtection="1">
      <alignment horizontal="left" vertical="center" wrapText="1"/>
    </xf>
    <xf numFmtId="1" fontId="3" fillId="0" borderId="4" xfId="0" applyNumberFormat="1" applyFont="1" applyFill="1" applyBorder="1" applyAlignment="1" applyProtection="1">
      <alignment horizontal="right" vertical="center"/>
      <protection locked="0"/>
    </xf>
    <xf numFmtId="1" fontId="3" fillId="0" borderId="6" xfId="0" applyNumberFormat="1" applyFont="1" applyFill="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0" fontId="3" fillId="3" borderId="3" xfId="0"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18" fillId="0" borderId="0" xfId="0" applyFont="1" applyFill="1" applyBorder="1" applyAlignment="1">
      <alignment horizontal="left" wrapText="1"/>
    </xf>
    <xf numFmtId="0" fontId="4" fillId="0" borderId="3" xfId="0" applyFont="1" applyBorder="1" applyAlignment="1" applyProtection="1">
      <alignment horizontal="center" vertical="center" wrapText="1"/>
      <protection locked="0"/>
    </xf>
    <xf numFmtId="0" fontId="3" fillId="3" borderId="27"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3" borderId="27" xfId="0" applyFont="1" applyFill="1" applyBorder="1" applyAlignment="1" applyProtection="1">
      <alignment horizontal="center" vertical="center" wrapText="1"/>
    </xf>
    <xf numFmtId="0" fontId="4" fillId="3" borderId="34" xfId="0" applyFont="1" applyFill="1" applyBorder="1" applyAlignment="1" applyProtection="1">
      <alignment horizontal="center" vertical="center" wrapText="1"/>
    </xf>
    <xf numFmtId="0" fontId="3" fillId="3" borderId="29" xfId="0" applyFont="1" applyFill="1" applyBorder="1" applyAlignment="1">
      <alignment horizontal="center" vertical="center" wrapText="1"/>
    </xf>
    <xf numFmtId="0" fontId="4" fillId="3" borderId="29" xfId="0" applyFont="1" applyFill="1" applyBorder="1" applyAlignment="1" applyProtection="1">
      <alignment horizontal="center" vertical="center" wrapText="1"/>
    </xf>
    <xf numFmtId="0" fontId="3" fillId="3" borderId="19" xfId="0" applyFont="1" applyFill="1" applyBorder="1" applyAlignment="1">
      <alignment horizontal="center" vertical="center" wrapText="1"/>
    </xf>
    <xf numFmtId="0" fontId="4" fillId="0" borderId="35"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3" fillId="3" borderId="19" xfId="0" applyFont="1" applyFill="1" applyBorder="1" applyAlignment="1" applyProtection="1">
      <alignment horizontal="left" vertical="center"/>
    </xf>
    <xf numFmtId="0" fontId="4" fillId="6" borderId="20" xfId="0" applyFont="1" applyFill="1" applyBorder="1" applyAlignment="1" applyProtection="1">
      <alignment horizontal="center" vertical="center"/>
    </xf>
    <xf numFmtId="0" fontId="4" fillId="6" borderId="23" xfId="0" applyFont="1" applyFill="1" applyBorder="1" applyAlignment="1" applyProtection="1">
      <alignment horizontal="center" vertical="center"/>
    </xf>
    <xf numFmtId="0" fontId="4" fillId="6" borderId="21" xfId="0" applyFont="1" applyFill="1" applyBorder="1" applyAlignment="1" applyProtection="1">
      <alignment horizontal="center" vertical="center"/>
    </xf>
    <xf numFmtId="0" fontId="4" fillId="0" borderId="27"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3" fillId="3" borderId="27"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34" xfId="0" applyFont="1" applyFill="1" applyBorder="1" applyAlignment="1" applyProtection="1">
      <alignment horizontal="center" vertical="center"/>
    </xf>
    <xf numFmtId="0" fontId="3" fillId="3" borderId="36" xfId="0" applyFont="1" applyFill="1" applyBorder="1" applyAlignment="1" applyProtection="1">
      <alignment horizontal="center" vertical="center" wrapText="1"/>
    </xf>
    <xf numFmtId="0" fontId="3" fillId="3" borderId="29" xfId="0" applyFont="1" applyFill="1" applyBorder="1" applyAlignment="1" applyProtection="1">
      <alignment horizontal="center" vertical="center" wrapText="1"/>
    </xf>
    <xf numFmtId="0" fontId="11" fillId="3" borderId="37" xfId="0" applyFont="1" applyFill="1" applyBorder="1" applyAlignment="1">
      <alignment horizontal="center" wrapText="1"/>
    </xf>
    <xf numFmtId="0" fontId="11" fillId="3" borderId="38" xfId="0" applyFont="1" applyFill="1" applyBorder="1" applyAlignment="1">
      <alignment horizont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0" borderId="3" xfId="0" applyFont="1" applyBorder="1" applyAlignment="1">
      <alignment horizontal="left" vertical="center"/>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4" fillId="0" borderId="16"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16" fillId="0" borderId="0" xfId="0" applyFont="1" applyAlignment="1">
      <alignment horizontal="center"/>
    </xf>
    <xf numFmtId="0" fontId="20" fillId="0" borderId="0" xfId="2" applyFont="1" applyFill="1" applyBorder="1" applyAlignment="1">
      <alignment horizontal="left" vertical="top" wrapText="1"/>
    </xf>
    <xf numFmtId="0" fontId="9" fillId="0" borderId="0" xfId="2" applyFill="1" applyBorder="1" applyAlignment="1">
      <alignment horizontal="left" vertical="top" wrapText="1"/>
    </xf>
    <xf numFmtId="0" fontId="9" fillId="0" borderId="11" xfId="2" applyFill="1" applyBorder="1" applyAlignment="1">
      <alignment horizontal="left" vertical="top" wrapText="1"/>
    </xf>
    <xf numFmtId="0" fontId="10" fillId="0" borderId="0" xfId="0" applyFont="1" applyFill="1" applyBorder="1" applyAlignment="1">
      <alignment horizontal="left" vertical="top" wrapText="1"/>
    </xf>
    <xf numFmtId="0" fontId="10" fillId="0" borderId="11" xfId="0" applyFont="1" applyFill="1" applyBorder="1" applyAlignment="1">
      <alignment horizontal="left" vertical="top" wrapText="1"/>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20" fillId="3" borderId="10" xfId="2" applyFont="1" applyFill="1" applyBorder="1" applyAlignment="1">
      <alignment horizontal="left" vertical="center" wrapText="1"/>
    </xf>
    <xf numFmtId="0" fontId="9" fillId="3" borderId="0" xfId="2" applyFill="1" applyBorder="1" applyAlignment="1">
      <alignment horizontal="left" vertical="center" wrapText="1"/>
    </xf>
    <xf numFmtId="0" fontId="9" fillId="3" borderId="11" xfId="2" applyFill="1" applyBorder="1" applyAlignment="1">
      <alignment horizontal="left" vertical="center" wrapText="1"/>
    </xf>
    <xf numFmtId="0" fontId="16" fillId="3" borderId="10" xfId="0" applyFont="1" applyFill="1" applyBorder="1" applyAlignment="1">
      <alignment horizontal="center"/>
    </xf>
    <xf numFmtId="0" fontId="16" fillId="3" borderId="0" xfId="0" applyFont="1" applyFill="1" applyBorder="1" applyAlignment="1">
      <alignment horizontal="center"/>
    </xf>
    <xf numFmtId="0" fontId="16" fillId="3" borderId="11" xfId="0" applyFont="1" applyFill="1" applyBorder="1" applyAlignment="1">
      <alignment horizontal="center"/>
    </xf>
    <xf numFmtId="0" fontId="11" fillId="3" borderId="10"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1" xfId="0" applyFont="1" applyFill="1" applyBorder="1" applyAlignment="1">
      <alignment horizontal="left" vertical="center" wrapText="1"/>
    </xf>
    <xf numFmtId="164" fontId="4" fillId="0" borderId="8" xfId="0" applyNumberFormat="1" applyFont="1" applyBorder="1" applyAlignment="1" applyProtection="1">
      <alignment horizontal="left" vertical="center" wrapText="1"/>
      <protection locked="0"/>
    </xf>
  </cellXfs>
  <cellStyles count="4">
    <cellStyle name="Lien hypertexte" xfId="2" builtinId="8"/>
    <cellStyle name="Normal" xfId="0" builtinId="0"/>
    <cellStyle name="Normal_Liste" xfId="1" xr:uid="{623EC450-81FE-4676-AC29-13ACEE60C4BE}"/>
    <cellStyle name="Pourcentage 6" xfId="3" xr:uid="{865D104E-415F-4EED-8FBA-71DF92EC32BD}"/>
  </cellStyles>
  <dxfs count="69">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9" tint="0.5999633777886288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99FF"/>
      <color rgb="FFFFFDCD"/>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26365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e Bellefeuille-Vigneau, Benoîte (DCOM)" id="{6C6CE3CD-D2C8-4805-9C74-9E7132BBB898}" userId="S::benoite.debellefeuille-vigneau@mrnf.gouv.qc.ca::3c53850b-644f-4de6-b348-3c6482dfd406"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 dT="2025-05-07T17:14:26.76" personId="{6C6CE3CD-D2C8-4805-9C74-9E7132BBB898}" id="{D4BA61E3-FA9F-42EA-A545-6D1B83DFCACF}">
    <text xml:space="preserve">Le mot « descscian » ne semble pas répertorié.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PREP@mrnf.gouv.qc.ca?subject=Programme%20de%20r&#233;duction%20d&#8217;eau%20des%20papeti&#232;res" TargetMode="External"/><Relationship Id="rId2" Type="http://schemas.openxmlformats.org/officeDocument/2006/relationships/hyperlink" Target="https://www.quebec.ca/agriculture-environnement-et-ressources-naturelles/forets/entreprises-industrie/aide-financiere/programme-reduction-eau-papetieres" TargetMode="External"/><Relationship Id="rId1" Type="http://schemas.openxmlformats.org/officeDocument/2006/relationships/hyperlink" Target="mailto:PIB@mrnf.gouv.qc.c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dn-contenu.quebec.ca/cdn-contenu/forets/documents/entreprises/aide-financiere/PREP/GM_PREP_requerant.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registreentreprises.gouv.qc.ca/fr/default.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environnement.gouv.qc.ca/eau/redevance/reglement.htm" TargetMode="External"/><Relationship Id="rId2" Type="http://schemas.openxmlformats.org/officeDocument/2006/relationships/hyperlink" Target="https://www.environnement.gouv.qc.ca/eau/prelevements/declaration.htm" TargetMode="External"/><Relationship Id="rId1" Type="http://schemas.openxmlformats.org/officeDocument/2006/relationships/hyperlink" Target="https://cdn-contenu.quebec.ca/cdn-contenu/forets/documents/entreprises/aide-financiere/PREP/GM_PREP_requerant.pdf" TargetMode="External"/><Relationship Id="rId5" Type="http://schemas.openxmlformats.org/officeDocument/2006/relationships/printerSettings" Target="../printerSettings/printerSettings8.bin"/><Relationship Id="rId4" Type="http://schemas.openxmlformats.org/officeDocument/2006/relationships/hyperlink" Target="mailto:PREP@mrnf.gouv.qc.ca?subject=Programme%20de%20r&#233;duction%20d&#8217;eau%20des%20papeti&#232;res" TargetMode="Externa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4"/>
  <sheetViews>
    <sheetView showGridLines="0" showRowColHeaders="0" tabSelected="1" zoomScaleNormal="100" workbookViewId="0">
      <selection activeCell="C7" sqref="C7:I7"/>
    </sheetView>
  </sheetViews>
  <sheetFormatPr baseColWidth="10" defaultRowHeight="15" x14ac:dyDescent="0.25"/>
  <cols>
    <col min="1" max="1" width="3.42578125" customWidth="1"/>
    <col min="3" max="3" width="14.140625" customWidth="1"/>
  </cols>
  <sheetData>
    <row r="1" spans="2:10" ht="13.5" customHeight="1" x14ac:dyDescent="0.25">
      <c r="D1" s="1" t="s">
        <v>1463</v>
      </c>
    </row>
    <row r="2" spans="2:10" ht="13.5" customHeight="1" x14ac:dyDescent="0.25">
      <c r="D2" s="1" t="s">
        <v>1464</v>
      </c>
    </row>
    <row r="3" spans="2:10" ht="13.5" customHeight="1" x14ac:dyDescent="0.25">
      <c r="D3" s="1" t="s">
        <v>1465</v>
      </c>
    </row>
    <row r="6" spans="2:10" ht="22.5" customHeight="1" x14ac:dyDescent="0.25">
      <c r="B6" s="115" t="s">
        <v>1247</v>
      </c>
      <c r="C6" s="116"/>
      <c r="D6" s="116"/>
      <c r="E6" s="116"/>
      <c r="F6" s="116"/>
      <c r="G6" s="116"/>
      <c r="H6" s="116"/>
      <c r="I6" s="117"/>
    </row>
    <row r="7" spans="2:10" ht="17.100000000000001" customHeight="1" x14ac:dyDescent="0.25">
      <c r="B7" s="9" t="s">
        <v>1248</v>
      </c>
      <c r="C7" s="109">
        <v>45785</v>
      </c>
      <c r="D7" s="109"/>
      <c r="E7" s="109"/>
      <c r="F7" s="109"/>
      <c r="G7" s="109"/>
      <c r="H7" s="109"/>
      <c r="I7" s="110"/>
    </row>
    <row r="8" spans="2:10" ht="8.25" customHeight="1" x14ac:dyDescent="0.25">
      <c r="B8" s="8"/>
      <c r="C8" s="8"/>
    </row>
    <row r="9" spans="2:10" ht="22.5" customHeight="1" x14ac:dyDescent="0.25">
      <c r="B9" s="115" t="s">
        <v>1249</v>
      </c>
      <c r="C9" s="116"/>
      <c r="D9" s="116"/>
      <c r="E9" s="116"/>
      <c r="F9" s="116"/>
      <c r="G9" s="116"/>
      <c r="H9" s="116"/>
      <c r="I9" s="117"/>
    </row>
    <row r="10" spans="2:10" ht="30" customHeight="1" x14ac:dyDescent="0.25">
      <c r="B10" s="105" t="s">
        <v>1503</v>
      </c>
      <c r="C10" s="106"/>
      <c r="D10" s="106"/>
      <c r="E10" s="106"/>
      <c r="F10" s="106"/>
      <c r="G10" s="106"/>
      <c r="H10" s="106"/>
      <c r="I10" s="107"/>
    </row>
    <row r="11" spans="2:10" ht="30" customHeight="1" x14ac:dyDescent="0.25">
      <c r="B11" s="121" t="s">
        <v>1250</v>
      </c>
      <c r="C11" s="122"/>
      <c r="D11" s="122"/>
      <c r="E11" s="122"/>
      <c r="F11" s="122"/>
      <c r="G11" s="122"/>
      <c r="H11" s="122"/>
      <c r="I11" s="123"/>
    </row>
    <row r="12" spans="2:10" ht="43.5" customHeight="1" x14ac:dyDescent="0.25">
      <c r="B12" s="121" t="s">
        <v>1495</v>
      </c>
      <c r="C12" s="122"/>
      <c r="D12" s="122"/>
      <c r="E12" s="122"/>
      <c r="F12" s="122"/>
      <c r="G12" s="122"/>
      <c r="H12" s="122"/>
      <c r="I12" s="123"/>
    </row>
    <row r="13" spans="2:10" ht="40.5" customHeight="1" x14ac:dyDescent="0.25">
      <c r="B13" s="111" t="s">
        <v>1504</v>
      </c>
      <c r="C13" s="112"/>
      <c r="D13" s="112"/>
      <c r="E13" s="112"/>
      <c r="F13" s="112"/>
      <c r="G13" s="112"/>
      <c r="H13" s="112"/>
      <c r="I13" s="113"/>
    </row>
    <row r="14" spans="2:10" ht="25.5" customHeight="1" x14ac:dyDescent="0.25">
      <c r="B14" s="114" t="s">
        <v>1505</v>
      </c>
      <c r="C14" s="112"/>
      <c r="D14" s="112"/>
      <c r="E14" s="112"/>
      <c r="F14" s="112"/>
      <c r="G14" s="112"/>
      <c r="H14" s="112"/>
      <c r="I14" s="113"/>
    </row>
    <row r="15" spans="2:10" ht="33" customHeight="1" x14ac:dyDescent="0.25">
      <c r="B15" s="111" t="s">
        <v>1506</v>
      </c>
      <c r="C15" s="112"/>
      <c r="D15" s="112"/>
      <c r="E15" s="112"/>
      <c r="F15" s="112"/>
      <c r="G15" s="112"/>
      <c r="H15" s="112"/>
      <c r="I15" s="113"/>
    </row>
    <row r="16" spans="2:10" ht="32.25" customHeight="1" x14ac:dyDescent="0.25">
      <c r="B16" s="124" t="s">
        <v>1251</v>
      </c>
      <c r="C16" s="125"/>
      <c r="D16" s="125"/>
      <c r="E16" s="125"/>
      <c r="F16" s="125"/>
      <c r="G16" s="125"/>
      <c r="H16" s="125"/>
      <c r="I16" s="126"/>
      <c r="J16" s="3" t="str">
        <f>IF(AND(B16&lt;&gt;"",B16=B11),"&lt;-- Attention le nom d'exploitation est différent du nom légal.","")</f>
        <v/>
      </c>
    </row>
    <row r="17" spans="2:9" ht="20.25" customHeight="1" x14ac:dyDescent="0.25">
      <c r="B17" s="118" t="s">
        <v>1252</v>
      </c>
      <c r="C17" s="119"/>
      <c r="D17" s="119"/>
      <c r="E17" s="119"/>
      <c r="F17" s="119"/>
      <c r="G17" s="119"/>
      <c r="H17" s="119"/>
      <c r="I17" s="120"/>
    </row>
    <row r="18" spans="2:9" ht="26.25" customHeight="1" x14ac:dyDescent="0.25">
      <c r="B18" s="105" t="s">
        <v>1507</v>
      </c>
      <c r="C18" s="106"/>
      <c r="D18" s="106"/>
      <c r="E18" s="106"/>
      <c r="F18" s="106"/>
      <c r="G18" s="106"/>
      <c r="H18" s="106"/>
      <c r="I18" s="107"/>
    </row>
    <row r="19" spans="2:9" ht="19.5" customHeight="1" x14ac:dyDescent="0.25">
      <c r="B19" s="10"/>
      <c r="C19" s="11"/>
      <c r="D19" s="11"/>
      <c r="E19" s="11"/>
      <c r="F19" s="11"/>
      <c r="G19" s="11"/>
      <c r="H19" s="11"/>
      <c r="I19" s="12"/>
    </row>
    <row r="20" spans="2:9" ht="45.75" customHeight="1" x14ac:dyDescent="0.25">
      <c r="B20" s="108" t="s">
        <v>1480</v>
      </c>
      <c r="C20" s="108"/>
      <c r="D20" s="108"/>
      <c r="E20" s="108"/>
      <c r="F20" s="108"/>
      <c r="G20" s="108"/>
      <c r="H20" s="108"/>
      <c r="I20" s="108"/>
    </row>
    <row r="21" spans="2:9" ht="17.100000000000001" customHeight="1" x14ac:dyDescent="0.25">
      <c r="B21" s="104"/>
      <c r="C21" s="104"/>
      <c r="D21" s="104"/>
      <c r="E21" s="104"/>
      <c r="F21" s="104"/>
      <c r="G21" s="104"/>
      <c r="H21" s="104"/>
      <c r="I21" s="104"/>
    </row>
    <row r="22" spans="2:9" ht="17.100000000000001" customHeight="1" x14ac:dyDescent="0.25">
      <c r="B22" s="104"/>
      <c r="C22" s="104"/>
      <c r="D22" s="104"/>
      <c r="E22" s="104"/>
      <c r="F22" s="104"/>
      <c r="G22" s="104"/>
      <c r="H22" s="104"/>
      <c r="I22" s="104"/>
    </row>
    <row r="23" spans="2:9" ht="17.100000000000001" customHeight="1" x14ac:dyDescent="0.25"/>
    <row r="24" spans="2:9" ht="17.100000000000001" customHeight="1" x14ac:dyDescent="0.25"/>
  </sheetData>
  <mergeCells count="14">
    <mergeCell ref="B6:I6"/>
    <mergeCell ref="B9:I9"/>
    <mergeCell ref="B10:I10"/>
    <mergeCell ref="B17:I17"/>
    <mergeCell ref="B11:I11"/>
    <mergeCell ref="B12:I12"/>
    <mergeCell ref="B16:I16"/>
    <mergeCell ref="B21:I22"/>
    <mergeCell ref="B18:I18"/>
    <mergeCell ref="B20:I20"/>
    <mergeCell ref="C7:I7"/>
    <mergeCell ref="B15:I15"/>
    <mergeCell ref="B13:I13"/>
    <mergeCell ref="B14:I14"/>
  </mergeCells>
  <hyperlinks>
    <hyperlink ref="B18" r:id="rId1" display="mailto:PIB@mrnf.gouv.qc.ca" xr:uid="{63FD133A-4332-4B0F-A33B-B376F384A1B3}"/>
    <hyperlink ref="B20:I20" r:id="rId2" display="* VEUILLEZ VOUS ASSURER D’AVOIR EN MAIN LA DERNIÈRE VERSION DE CE FORMULAIRE, DISPONIBLE SUR LE SITE WEB DU MINISTÈRE DES RESSOURCES NATURELLES ET DES FORÊTS." xr:uid="{E392C061-8BB7-463C-9D3B-3A47F144B2A7}"/>
    <hyperlink ref="B18:I18" r:id="rId3" display="Faites parvenir toute question ainsi que le formulaire et les documents requis, dont la page d'engagements signée, à l’adresse PREP@mrnf.gouv.qc.ca." xr:uid="{FE91A6EB-3FA1-457B-969E-3B77D2BC8CBC}"/>
    <hyperlink ref="B10:I10" r:id="rId4" display="Guide du requérant" xr:uid="{11AEFCDC-5940-49CC-A313-248EF8069876}"/>
  </hyperlinks>
  <pageMargins left="0.55118110236220474" right="0.51181102362204722" top="0.43307086614173229" bottom="0.74803149606299213" header="0.31496062992125984" footer="0.31496062992125984"/>
  <pageSetup scale="99"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Q45"/>
  <sheetViews>
    <sheetView topLeftCell="A41" zoomScale="96" zoomScaleNormal="96" workbookViewId="0">
      <selection activeCell="H44" sqref="H44:I44"/>
    </sheetView>
  </sheetViews>
  <sheetFormatPr baseColWidth="10" defaultRowHeight="15" x14ac:dyDescent="0.25"/>
  <cols>
    <col min="1" max="1" width="3.140625" customWidth="1"/>
    <col min="3" max="3" width="14.140625" customWidth="1"/>
    <col min="5" max="5" width="10.7109375" customWidth="1"/>
    <col min="6" max="6" width="12.28515625" customWidth="1"/>
    <col min="12" max="12" width="11.42578125" customWidth="1"/>
    <col min="13" max="13" width="11.42578125" hidden="1" customWidth="1"/>
    <col min="14" max="14" width="19.28515625" hidden="1" customWidth="1"/>
    <col min="15" max="17" width="11.42578125" hidden="1" customWidth="1"/>
    <col min="18" max="18" width="11.42578125" customWidth="1"/>
  </cols>
  <sheetData>
    <row r="1" spans="2:17" ht="13.5" customHeight="1" x14ac:dyDescent="0.25">
      <c r="D1" s="1" t="s">
        <v>1463</v>
      </c>
      <c r="H1" s="99" t="s">
        <v>1508</v>
      </c>
      <c r="I1" s="93"/>
      <c r="M1" t="s">
        <v>1397</v>
      </c>
      <c r="N1" t="s">
        <v>1412</v>
      </c>
      <c r="P1" t="s">
        <v>1397</v>
      </c>
      <c r="Q1" t="s">
        <v>1413</v>
      </c>
    </row>
    <row r="2" spans="2:17" ht="13.5" customHeight="1" x14ac:dyDescent="0.25">
      <c r="D2" s="1" t="s">
        <v>1464</v>
      </c>
      <c r="M2" t="b">
        <f>ISNUMBER(M3)</f>
        <v>1</v>
      </c>
      <c r="P2" t="b">
        <f>ISNUMBER(P3)</f>
        <v>1</v>
      </c>
    </row>
    <row r="3" spans="2:17" ht="13.5" customHeight="1" x14ac:dyDescent="0.25">
      <c r="D3" s="1" t="s">
        <v>1465</v>
      </c>
      <c r="M3">
        <f>YEAR(D9)</f>
        <v>1900</v>
      </c>
      <c r="P3">
        <f>YEAR(H9)</f>
        <v>1900</v>
      </c>
    </row>
    <row r="5" spans="2:17" x14ac:dyDescent="0.25">
      <c r="M5" t="s">
        <v>1398</v>
      </c>
      <c r="P5" t="s">
        <v>1398</v>
      </c>
    </row>
    <row r="6" spans="2:17" ht="22.5" customHeight="1" x14ac:dyDescent="0.25">
      <c r="B6" s="115" t="s">
        <v>16</v>
      </c>
      <c r="C6" s="116"/>
      <c r="D6" s="116"/>
      <c r="E6" s="116"/>
      <c r="F6" s="116"/>
      <c r="G6" s="116"/>
      <c r="H6" s="116"/>
      <c r="I6" s="117"/>
      <c r="M6" t="b">
        <f>ISNUMBER(M7)</f>
        <v>1</v>
      </c>
      <c r="N6" t="s">
        <v>1400</v>
      </c>
      <c r="P6" t="b">
        <f>ISNUMBER(P7)</f>
        <v>1</v>
      </c>
    </row>
    <row r="7" spans="2:17" ht="17.100000000000001" customHeight="1" x14ac:dyDescent="0.25">
      <c r="B7" s="166" t="s">
        <v>17</v>
      </c>
      <c r="C7" s="167"/>
      <c r="D7" s="168"/>
      <c r="E7" s="168"/>
      <c r="F7" s="168"/>
      <c r="G7" s="168"/>
      <c r="H7" s="168"/>
      <c r="I7" s="169"/>
      <c r="J7" s="25" t="str">
        <f>IF(SUM(N7:N41)&gt;0,"&lt;-- Attention. Toutes les cellules jaunes sont obligatoires. Veuillez remplir chacune d'entre elles.","")</f>
        <v>&lt;-- Attention. Toutes les cellules jaunes sont obligatoires. Veuillez remplir chacune d'entre elles.</v>
      </c>
      <c r="M7">
        <f>MONTH(D9)</f>
        <v>1</v>
      </c>
      <c r="N7">
        <f>IF(D7="",1,0)</f>
        <v>1</v>
      </c>
      <c r="P7">
        <f>MONTH(H9)</f>
        <v>1</v>
      </c>
    </row>
    <row r="8" spans="2:17" ht="17.100000000000001" customHeight="1" x14ac:dyDescent="0.25">
      <c r="B8" s="166" t="s">
        <v>1456</v>
      </c>
      <c r="C8" s="167"/>
      <c r="D8" s="170"/>
      <c r="E8" s="170"/>
      <c r="F8" s="171"/>
      <c r="G8" s="82" t="s">
        <v>6</v>
      </c>
      <c r="H8" s="170"/>
      <c r="I8" s="171"/>
      <c r="N8">
        <f>IF(OR(D8="",H8=""),1,0)</f>
        <v>1</v>
      </c>
    </row>
    <row r="9" spans="2:17" ht="17.100000000000001" customHeight="1" x14ac:dyDescent="0.25">
      <c r="B9" s="174" t="s">
        <v>18</v>
      </c>
      <c r="C9" s="175"/>
      <c r="D9" s="172"/>
      <c r="E9" s="173"/>
      <c r="F9" s="174" t="s">
        <v>1264</v>
      </c>
      <c r="G9" s="175"/>
      <c r="H9" s="176"/>
      <c r="I9" s="177"/>
      <c r="J9" s="25" t="str">
        <f>IF(AND(D9&lt;&gt;"",OR(M2=FALSE,M6=FALSE,M10=FALSE)),"&lt;-- Veuillez inscrire un format date. Ex: 2023-12-20",IF(AND(H9&lt;&gt;"",OR(P2=FALSE,P6=FALSE,P10=FALSE)),"&lt;-- Veuillez inscrire un format date. Ex: 2023-12-20",""))</f>
        <v/>
      </c>
      <c r="M9" t="s">
        <v>1399</v>
      </c>
      <c r="N9">
        <f>IF(D9="",1,0)</f>
        <v>1</v>
      </c>
      <c r="P9" t="s">
        <v>1399</v>
      </c>
    </row>
    <row r="10" spans="2:17" ht="8.25" customHeight="1" x14ac:dyDescent="0.25">
      <c r="M10" t="b">
        <f>ISNUMBER(M11)</f>
        <v>1</v>
      </c>
      <c r="P10" t="b">
        <f>ISNUMBER(P11)</f>
        <v>1</v>
      </c>
    </row>
    <row r="11" spans="2:17" ht="22.5" customHeight="1" x14ac:dyDescent="0.25">
      <c r="B11" s="115" t="s">
        <v>3</v>
      </c>
      <c r="C11" s="116"/>
      <c r="D11" s="116"/>
      <c r="E11" s="116"/>
      <c r="F11" s="116"/>
      <c r="G11" s="116"/>
      <c r="H11" s="116"/>
      <c r="I11" s="117"/>
      <c r="M11">
        <f>DAY(D9)</f>
        <v>0</v>
      </c>
      <c r="P11">
        <f>DAY(H9)</f>
        <v>0</v>
      </c>
    </row>
    <row r="12" spans="2:17" s="14" customFormat="1" ht="17.100000000000001" customHeight="1" x14ac:dyDescent="0.25">
      <c r="B12" s="145" t="s">
        <v>1308</v>
      </c>
      <c r="C12" s="146"/>
      <c r="D12" s="146"/>
      <c r="E12" s="146"/>
      <c r="F12" s="146"/>
      <c r="G12" s="146"/>
      <c r="H12" s="146"/>
      <c r="I12" s="147"/>
    </row>
    <row r="13" spans="2:17" s="14" customFormat="1" ht="17.100000000000001" customHeight="1" x14ac:dyDescent="0.25">
      <c r="B13" s="180"/>
      <c r="C13" s="127"/>
      <c r="D13" s="127"/>
      <c r="E13" s="127"/>
      <c r="F13" s="127"/>
      <c r="G13" s="127"/>
      <c r="H13" s="127"/>
      <c r="I13" s="128"/>
      <c r="N13">
        <f>IF(B13="",1,0)</f>
        <v>1</v>
      </c>
    </row>
    <row r="14" spans="2:17" s="14" customFormat="1" ht="17.100000000000001" customHeight="1" x14ac:dyDescent="0.25">
      <c r="B14" s="145" t="s">
        <v>1309</v>
      </c>
      <c r="C14" s="146"/>
      <c r="D14" s="146"/>
      <c r="E14" s="146"/>
      <c r="F14" s="146"/>
      <c r="G14" s="146"/>
      <c r="H14" s="146"/>
      <c r="I14" s="147"/>
    </row>
    <row r="15" spans="2:17" s="14" customFormat="1" ht="17.100000000000001" customHeight="1" x14ac:dyDescent="0.25">
      <c r="B15" s="180"/>
      <c r="C15" s="127"/>
      <c r="D15" s="127"/>
      <c r="E15" s="127"/>
      <c r="F15" s="127"/>
      <c r="G15" s="127"/>
      <c r="H15" s="127"/>
      <c r="I15" s="128"/>
      <c r="J15" s="15" t="str">
        <f>IF(AND(B15&lt;&gt;"",B15=B13),"&lt;-- Attention le nom d'exploitation est différent du nom légal.","")</f>
        <v/>
      </c>
      <c r="N15">
        <f>IF(B15="",1,0)</f>
        <v>1</v>
      </c>
      <c r="P15" s="91" t="s">
        <v>1453</v>
      </c>
    </row>
    <row r="16" spans="2:17" s="14" customFormat="1" ht="17.100000000000001" customHeight="1" x14ac:dyDescent="0.25">
      <c r="B16" s="178" t="s">
        <v>4</v>
      </c>
      <c r="C16" s="179"/>
      <c r="D16" s="179"/>
      <c r="E16" s="179"/>
      <c r="F16" s="179"/>
      <c r="G16" s="129"/>
      <c r="H16" s="129"/>
      <c r="I16" s="130"/>
      <c r="J16" s="15" t="str">
        <f>IF(AND(G16&lt;&gt;"",LEN(G16)&lt;&gt;10),"&lt;-- Le NEQ est composé de 10 caractères numériques.","")</f>
        <v/>
      </c>
      <c r="M16" s="21"/>
      <c r="N16">
        <f>IF(G16="",1,0)</f>
        <v>1</v>
      </c>
      <c r="P16" s="91" t="str">
        <f>IF(ISNA(VLOOKUP(C19,Liste!C2:D1230,2,FALSE)),"Non trouvée",VLOOKUP(C19,Liste!C2:D1230,2,FALSE))</f>
        <v>Non trouvée</v>
      </c>
    </row>
    <row r="17" spans="2:16" s="14" customFormat="1" ht="17.100000000000001" customHeight="1" x14ac:dyDescent="0.25">
      <c r="B17" s="131" t="s">
        <v>5</v>
      </c>
      <c r="C17" s="132"/>
      <c r="D17" s="129"/>
      <c r="E17" s="129"/>
      <c r="F17" s="129"/>
      <c r="G17" s="129"/>
      <c r="H17" s="129"/>
      <c r="I17" s="130"/>
      <c r="M17" s="14" t="s">
        <v>1313</v>
      </c>
      <c r="N17">
        <f>IF(D17="",1,0)</f>
        <v>1</v>
      </c>
      <c r="P17" s="91" t="s">
        <v>1454</v>
      </c>
    </row>
    <row r="18" spans="2:16" s="14" customFormat="1" ht="17.100000000000001" customHeight="1" x14ac:dyDescent="0.25">
      <c r="B18" s="131" t="s">
        <v>20</v>
      </c>
      <c r="C18" s="132"/>
      <c r="D18" s="164"/>
      <c r="E18" s="165"/>
      <c r="F18" s="82" t="s">
        <v>19</v>
      </c>
      <c r="G18" s="164"/>
      <c r="H18" s="164"/>
      <c r="I18" s="165"/>
      <c r="M18">
        <v>1</v>
      </c>
      <c r="N18">
        <f>IF(C19="",1,0)</f>
        <v>1</v>
      </c>
      <c r="P18" s="91" t="str">
        <f>D17 &amp; IF(G18="","",";"&amp;G18)  &amp; IF(D18="","",";"&amp;D18)&amp; ";" &amp; C19 &amp; " (" &amp; I19 &amp; ")" &amp; ";" &amp;G19</f>
        <v>; ();</v>
      </c>
    </row>
    <row r="19" spans="2:16" s="14" customFormat="1" ht="17.100000000000001" customHeight="1" x14ac:dyDescent="0.25">
      <c r="B19" s="82" t="s">
        <v>6</v>
      </c>
      <c r="C19" s="129"/>
      <c r="D19" s="129"/>
      <c r="E19" s="130"/>
      <c r="F19" s="82" t="s">
        <v>1396</v>
      </c>
      <c r="G19" s="81"/>
      <c r="H19" s="82" t="s">
        <v>13</v>
      </c>
      <c r="I19" s="81"/>
      <c r="J19" s="25" t="str">
        <f>IF(AND(G19&lt;&gt;"",LEN(G19)=LEN(SUBSTITUTE(G19," ",""))),"&lt;-- Le code postal s'inscrit 6 caractères avec espace. Exemple: H0H 0H0",IF(OR(AND(LEN(G19)&gt;0,LEN(G19)&lt;6),AND(LEN(G19)&gt;0,LEN(G19)&gt;7)),"&lt;-- Le code postal s'inscrit 6 caractères avec espace. Exemple: H0H 0H0",""))</f>
        <v/>
      </c>
      <c r="M19" t="s">
        <v>1314</v>
      </c>
      <c r="N19">
        <f>IF(G19="",1,0)</f>
        <v>1</v>
      </c>
    </row>
    <row r="20" spans="2:16" s="14" customFormat="1" ht="17.100000000000001" customHeight="1" x14ac:dyDescent="0.25">
      <c r="B20" s="82" t="s">
        <v>7</v>
      </c>
      <c r="C20" s="129"/>
      <c r="D20" s="129"/>
      <c r="E20" s="130"/>
      <c r="F20" s="82" t="s">
        <v>8</v>
      </c>
      <c r="G20" s="129"/>
      <c r="H20" s="129"/>
      <c r="I20" s="130"/>
      <c r="M20">
        <v>13</v>
      </c>
      <c r="N20">
        <f>IF(OR(C20="",G20=""),1,0)</f>
        <v>1</v>
      </c>
    </row>
    <row r="21" spans="2:16" s="14" customFormat="1" ht="17.100000000000001" customHeight="1" x14ac:dyDescent="0.25">
      <c r="B21" s="131" t="s">
        <v>9</v>
      </c>
      <c r="C21" s="132"/>
      <c r="D21" s="129"/>
      <c r="E21" s="129"/>
      <c r="F21" s="129"/>
      <c r="G21" s="129"/>
      <c r="H21" s="129"/>
      <c r="I21" s="130"/>
      <c r="M21"/>
      <c r="N21">
        <f>IF(D21="",1,0)</f>
        <v>1</v>
      </c>
    </row>
    <row r="22" spans="2:16" s="14" customFormat="1" ht="17.100000000000001" customHeight="1" x14ac:dyDescent="0.25">
      <c r="B22" s="131" t="s">
        <v>1304</v>
      </c>
      <c r="C22" s="132"/>
      <c r="D22" s="133"/>
      <c r="E22" s="129"/>
      <c r="F22" s="129"/>
      <c r="G22" s="129"/>
      <c r="H22" s="129"/>
      <c r="I22" s="130"/>
      <c r="J22" s="25" t="str">
        <f>IF(AND(ISERROR(FIND("@",D22)),D22&lt;&gt;""),"&lt;-- Veuillez inscrire une adresse fonctionnelle.","")</f>
        <v/>
      </c>
      <c r="M22"/>
      <c r="N22">
        <f>IF(D22="",1,0)</f>
        <v>1</v>
      </c>
    </row>
    <row r="23" spans="2:16" s="14" customFormat="1" ht="8.25" customHeight="1" x14ac:dyDescent="0.25"/>
    <row r="24" spans="2:16" s="14" customFormat="1" ht="22.5" customHeight="1" x14ac:dyDescent="0.25">
      <c r="B24" s="115" t="s">
        <v>10</v>
      </c>
      <c r="C24" s="116"/>
      <c r="D24" s="116"/>
      <c r="E24" s="116"/>
      <c r="F24" s="116"/>
      <c r="G24" s="116"/>
      <c r="H24" s="116"/>
      <c r="I24" s="117"/>
    </row>
    <row r="25" spans="2:16" s="14" customFormat="1" ht="17.100000000000001" customHeight="1" x14ac:dyDescent="0.25">
      <c r="B25" s="82" t="s">
        <v>7</v>
      </c>
      <c r="C25" s="129"/>
      <c r="D25" s="129"/>
      <c r="E25" s="130"/>
      <c r="F25" s="82" t="s">
        <v>8</v>
      </c>
      <c r="G25" s="129"/>
      <c r="H25" s="129"/>
      <c r="I25" s="130"/>
      <c r="N25">
        <f>IF(OR(,C25="",G25=""),1,0)</f>
        <v>1</v>
      </c>
    </row>
    <row r="26" spans="2:16" s="14" customFormat="1" ht="17.100000000000001" customHeight="1" x14ac:dyDescent="0.25">
      <c r="B26" s="131" t="s">
        <v>9</v>
      </c>
      <c r="C26" s="132"/>
      <c r="D26" s="129"/>
      <c r="E26" s="129"/>
      <c r="F26" s="129"/>
      <c r="G26" s="129"/>
      <c r="H26" s="129"/>
      <c r="I26" s="130"/>
      <c r="N26">
        <f>IF(D26="",1,0)</f>
        <v>1</v>
      </c>
    </row>
    <row r="27" spans="2:16" s="14" customFormat="1" ht="17.100000000000001" customHeight="1" x14ac:dyDescent="0.25">
      <c r="B27" s="131" t="s">
        <v>11</v>
      </c>
      <c r="C27" s="132"/>
      <c r="D27" s="129"/>
      <c r="E27" s="129"/>
      <c r="F27" s="129"/>
      <c r="G27" s="129"/>
      <c r="H27" s="129"/>
      <c r="I27" s="130"/>
      <c r="N27">
        <f>IF(D27="",1,0)</f>
        <v>1</v>
      </c>
    </row>
    <row r="28" spans="2:16" s="14" customFormat="1" ht="17.100000000000001" customHeight="1" x14ac:dyDescent="0.25">
      <c r="B28" s="131" t="s">
        <v>5</v>
      </c>
      <c r="C28" s="132"/>
      <c r="D28" s="129"/>
      <c r="E28" s="129"/>
      <c r="F28" s="129"/>
      <c r="G28" s="129"/>
      <c r="H28" s="129"/>
      <c r="I28" s="130"/>
      <c r="N28">
        <f>IF(D28="",1,0)</f>
        <v>1</v>
      </c>
    </row>
    <row r="29" spans="2:16" s="14" customFormat="1" ht="17.100000000000001" customHeight="1" x14ac:dyDescent="0.25">
      <c r="B29" s="82" t="s">
        <v>6</v>
      </c>
      <c r="C29" s="129"/>
      <c r="D29" s="129"/>
      <c r="E29" s="130"/>
      <c r="F29" s="82" t="s">
        <v>1396</v>
      </c>
      <c r="G29" s="81"/>
      <c r="H29" s="82" t="s">
        <v>13</v>
      </c>
      <c r="I29" s="81"/>
      <c r="J29" s="25" t="str">
        <f>IF(AND(G29&lt;&gt;"",LEN(G29)=LEN(SUBSTITUTE(G29," ",""))),"&lt;-- Le code postal s'inscrit 6 caractères avec espace. Exemple: H0H 0H0",IF(OR(AND(LEN(G29)&gt;0,LEN(G29)&lt;6),AND(LEN(G29)&gt;0,LEN(G29)&gt;7)),"&lt;-- Le code postal s'inscrit 6 caractères avec espace. Exemple: H0H 0H0",""))</f>
        <v/>
      </c>
      <c r="N29">
        <f>IF(OR(C29="",G29="",I29=""),1,0)</f>
        <v>1</v>
      </c>
    </row>
    <row r="30" spans="2:16" s="14" customFormat="1" ht="17.100000000000001" customHeight="1" x14ac:dyDescent="0.25">
      <c r="B30" s="131" t="s">
        <v>14</v>
      </c>
      <c r="C30" s="132"/>
      <c r="D30" s="133"/>
      <c r="E30" s="129"/>
      <c r="F30" s="129"/>
      <c r="G30" s="129"/>
      <c r="H30" s="129"/>
      <c r="I30" s="130"/>
      <c r="J30" s="25" t="str">
        <f>IF(AND(ISERROR(FIND("@",D30)),D30&lt;&gt;""),"&lt;-- Veuillez inscrire une adresse fonctionnelle.","")</f>
        <v/>
      </c>
      <c r="N30">
        <f>IF(D30="",1,0)</f>
        <v>1</v>
      </c>
    </row>
    <row r="31" spans="2:16" s="14" customFormat="1" ht="17.100000000000001" customHeight="1" x14ac:dyDescent="0.25">
      <c r="B31" s="152" t="s">
        <v>1509</v>
      </c>
      <c r="C31" s="132"/>
      <c r="D31" s="156"/>
      <c r="E31" s="157"/>
      <c r="F31" s="158"/>
      <c r="G31" s="82" t="s">
        <v>1265</v>
      </c>
      <c r="H31" s="129"/>
      <c r="I31" s="130"/>
      <c r="J31" s="25" t="str">
        <f>IF(AND(H31&lt;&gt;"",ISNUMBER(H31)=FALSE),"&lt;-- Inscrire un poste avec des chiffres",IF(D31="","",IF(OR(ISNUMBER(D31)=FALSE,ISERROR(SEARCH("-",D31,1))=FALSE),"&lt;-- Inscrire sans les tirets et avec des chiffres.","")))</f>
        <v/>
      </c>
      <c r="N31">
        <f>IF(D31="",1,0)</f>
        <v>1</v>
      </c>
    </row>
    <row r="32" spans="2:16" s="14" customFormat="1" ht="8.25" customHeight="1" x14ac:dyDescent="0.25"/>
    <row r="33" spans="2:14" s="14" customFormat="1" ht="22.5" customHeight="1" x14ac:dyDescent="0.25">
      <c r="B33" s="115" t="s">
        <v>15</v>
      </c>
      <c r="C33" s="116"/>
      <c r="D33" s="116"/>
      <c r="E33" s="116"/>
      <c r="F33" s="116"/>
      <c r="G33" s="116"/>
      <c r="H33" s="116"/>
      <c r="I33" s="117"/>
    </row>
    <row r="34" spans="2:14" s="14" customFormat="1" ht="16.5" customHeight="1" x14ac:dyDescent="0.25">
      <c r="B34" s="16" t="s">
        <v>7</v>
      </c>
      <c r="C34" s="162"/>
      <c r="D34" s="162"/>
      <c r="E34" s="163"/>
      <c r="F34" s="16" t="s">
        <v>8</v>
      </c>
      <c r="G34" s="127"/>
      <c r="H34" s="127"/>
      <c r="I34" s="128"/>
    </row>
    <row r="35" spans="2:14" s="14" customFormat="1" ht="16.5" customHeight="1" x14ac:dyDescent="0.25">
      <c r="B35" s="141" t="s">
        <v>9</v>
      </c>
      <c r="C35" s="142"/>
      <c r="D35" s="148"/>
      <c r="E35" s="148"/>
      <c r="F35" s="148"/>
      <c r="G35" s="148"/>
      <c r="H35" s="148"/>
      <c r="I35" s="149"/>
    </row>
    <row r="36" spans="2:14" s="14" customFormat="1" ht="17.100000000000001" customHeight="1" x14ac:dyDescent="0.2">
      <c r="B36" s="141" t="s">
        <v>14</v>
      </c>
      <c r="C36" s="142"/>
      <c r="D36" s="148"/>
      <c r="E36" s="148"/>
      <c r="F36" s="148"/>
      <c r="G36" s="148"/>
      <c r="H36" s="148"/>
      <c r="I36" s="149"/>
      <c r="J36" s="25" t="str">
        <f>IF(AND(ISERROR(FIND("@",D36)),D36&lt;&gt;""),"&lt;-- Veuillez inscrire une adresse fonctionnelle.","")</f>
        <v/>
      </c>
    </row>
    <row r="37" spans="2:14" s="14" customFormat="1" ht="17.100000000000001" customHeight="1" x14ac:dyDescent="0.2">
      <c r="B37" s="150" t="s">
        <v>1509</v>
      </c>
      <c r="C37" s="151"/>
      <c r="D37" s="153"/>
      <c r="E37" s="154"/>
      <c r="F37" s="155"/>
      <c r="G37" s="69" t="s">
        <v>1265</v>
      </c>
      <c r="H37" s="148"/>
      <c r="I37" s="149"/>
      <c r="J37" s="25" t="str">
        <f>IF(AND(H37&lt;&gt;"",ISNUMBER(H37)=FALSE),"&lt;-- Inscrire un poste avec des chiffres",IF(D37="","",IF(OR(ISNUMBER(D37)=FALSE,ISERROR(SEARCH("-",D37,1))=FALSE),"&lt;-- Inscrire sans les tirets et avec des chiffres.","")))</f>
        <v/>
      </c>
    </row>
    <row r="38" spans="2:14" s="14" customFormat="1" ht="8.25" customHeight="1" x14ac:dyDescent="0.25"/>
    <row r="39" spans="2:14" ht="22.5" customHeight="1" x14ac:dyDescent="0.25">
      <c r="B39" s="159" t="s">
        <v>1305</v>
      </c>
      <c r="C39" s="160"/>
      <c r="D39" s="160"/>
      <c r="E39" s="160"/>
      <c r="F39" s="160"/>
      <c r="G39" s="160"/>
      <c r="H39" s="160"/>
      <c r="I39" s="161"/>
    </row>
    <row r="40" spans="2:14" ht="16.5" customHeight="1" x14ac:dyDescent="0.25">
      <c r="B40" s="145" t="s">
        <v>1306</v>
      </c>
      <c r="C40" s="146"/>
      <c r="D40" s="146"/>
      <c r="E40" s="146"/>
      <c r="F40" s="146"/>
      <c r="G40" s="146"/>
      <c r="H40" s="146"/>
      <c r="I40" s="147"/>
    </row>
    <row r="41" spans="2:14" ht="300" customHeight="1" x14ac:dyDescent="0.25">
      <c r="B41" s="134"/>
      <c r="C41" s="135"/>
      <c r="D41" s="135"/>
      <c r="E41" s="135"/>
      <c r="F41" s="135"/>
      <c r="G41" s="135"/>
      <c r="H41" s="135"/>
      <c r="I41" s="136"/>
      <c r="N41">
        <f>IF(B41="",1,0)</f>
        <v>1</v>
      </c>
    </row>
    <row r="42" spans="2:14" ht="8.25" customHeight="1" x14ac:dyDescent="0.25">
      <c r="B42" s="20"/>
      <c r="C42" s="20"/>
      <c r="D42" s="20"/>
      <c r="E42" s="20"/>
      <c r="F42" s="20"/>
      <c r="G42" s="20"/>
      <c r="H42" s="20"/>
      <c r="I42" s="20"/>
    </row>
    <row r="43" spans="2:14" ht="16.5" customHeight="1" x14ac:dyDescent="0.25">
      <c r="B43" s="137" t="s">
        <v>1485</v>
      </c>
      <c r="C43" s="138"/>
      <c r="D43" s="138"/>
      <c r="E43" s="138"/>
      <c r="F43" s="138"/>
      <c r="G43" s="138"/>
      <c r="H43" s="138"/>
      <c r="I43" s="139"/>
    </row>
    <row r="44" spans="2:14" ht="16.5" customHeight="1" x14ac:dyDescent="0.25">
      <c r="B44" s="141" t="s">
        <v>1394</v>
      </c>
      <c r="C44" s="142"/>
      <c r="D44" s="143"/>
      <c r="E44" s="144"/>
      <c r="F44" s="141" t="s">
        <v>1307</v>
      </c>
      <c r="G44" s="142"/>
      <c r="H44" s="143"/>
      <c r="I44" s="144"/>
      <c r="J44" s="25" t="str">
        <f>IF(AND(OR(D44="",H44=""),Description!E7&lt;&gt;""),"&lt;-- Attention. Saisie obligatoire avec catégorie B sélectionnée dans l'onglet « Description ».","")</f>
        <v/>
      </c>
    </row>
    <row r="45" spans="2:14" ht="15" customHeight="1" x14ac:dyDescent="0.25">
      <c r="B45" s="140"/>
      <c r="C45" s="140"/>
      <c r="D45" s="140"/>
      <c r="E45" s="140"/>
      <c r="F45" s="140"/>
      <c r="G45" s="140"/>
      <c r="H45" s="140"/>
      <c r="I45" s="140"/>
    </row>
  </sheetData>
  <mergeCells count="63">
    <mergeCell ref="D9:E9"/>
    <mergeCell ref="F9:G9"/>
    <mergeCell ref="H9:I9"/>
    <mergeCell ref="B16:F16"/>
    <mergeCell ref="G16:I16"/>
    <mergeCell ref="B12:I12"/>
    <mergeCell ref="B13:I13"/>
    <mergeCell ref="B14:I14"/>
    <mergeCell ref="B15:I15"/>
    <mergeCell ref="B11:I11"/>
    <mergeCell ref="B9:C9"/>
    <mergeCell ref="B6:I6"/>
    <mergeCell ref="B7:C7"/>
    <mergeCell ref="D7:I7"/>
    <mergeCell ref="B8:C8"/>
    <mergeCell ref="H8:I8"/>
    <mergeCell ref="D8:F8"/>
    <mergeCell ref="B17:C17"/>
    <mergeCell ref="D27:I27"/>
    <mergeCell ref="B27:C27"/>
    <mergeCell ref="D26:I26"/>
    <mergeCell ref="D17:I17"/>
    <mergeCell ref="G18:I18"/>
    <mergeCell ref="B18:C18"/>
    <mergeCell ref="D18:E18"/>
    <mergeCell ref="C19:E19"/>
    <mergeCell ref="B21:C21"/>
    <mergeCell ref="D21:I21"/>
    <mergeCell ref="B40:I40"/>
    <mergeCell ref="B36:C36"/>
    <mergeCell ref="D36:I36"/>
    <mergeCell ref="B37:C37"/>
    <mergeCell ref="B30:C30"/>
    <mergeCell ref="D30:I30"/>
    <mergeCell ref="B31:C31"/>
    <mergeCell ref="H37:I37"/>
    <mergeCell ref="D37:F37"/>
    <mergeCell ref="D31:F31"/>
    <mergeCell ref="H31:I31"/>
    <mergeCell ref="B39:I39"/>
    <mergeCell ref="B35:C35"/>
    <mergeCell ref="D35:I35"/>
    <mergeCell ref="B33:I33"/>
    <mergeCell ref="C34:E34"/>
    <mergeCell ref="B41:I41"/>
    <mergeCell ref="B43:I43"/>
    <mergeCell ref="B45:I45"/>
    <mergeCell ref="B44:C44"/>
    <mergeCell ref="F44:G44"/>
    <mergeCell ref="D44:E44"/>
    <mergeCell ref="H44:I44"/>
    <mergeCell ref="G34:I34"/>
    <mergeCell ref="G25:I25"/>
    <mergeCell ref="G20:I20"/>
    <mergeCell ref="C20:E20"/>
    <mergeCell ref="C25:E25"/>
    <mergeCell ref="C29:E29"/>
    <mergeCell ref="B26:C26"/>
    <mergeCell ref="B28:C28"/>
    <mergeCell ref="D28:I28"/>
    <mergeCell ref="B24:I24"/>
    <mergeCell ref="B22:C22"/>
    <mergeCell ref="D22:I22"/>
  </mergeCells>
  <conditionalFormatting sqref="B13:I13 D17:I17">
    <cfRule type="expression" dxfId="68" priority="46">
      <formula>B13=""</formula>
    </cfRule>
  </conditionalFormatting>
  <conditionalFormatting sqref="B15:I15">
    <cfRule type="expression" dxfId="67" priority="9">
      <formula>B15=""</formula>
    </cfRule>
  </conditionalFormatting>
  <conditionalFormatting sqref="B41:I41">
    <cfRule type="expression" dxfId="66" priority="21">
      <formula>B41=""</formula>
    </cfRule>
  </conditionalFormatting>
  <conditionalFormatting sqref="C20">
    <cfRule type="expression" dxfId="65" priority="29">
      <formula>C20=""</formula>
    </cfRule>
  </conditionalFormatting>
  <conditionalFormatting sqref="C25">
    <cfRule type="expression" dxfId="64" priority="2">
      <formula>C25=""</formula>
    </cfRule>
  </conditionalFormatting>
  <conditionalFormatting sqref="C19:E19">
    <cfRule type="expression" dxfId="63" priority="39">
      <formula>C19=""</formula>
    </cfRule>
  </conditionalFormatting>
  <conditionalFormatting sqref="C29:E29">
    <cfRule type="expression" dxfId="62" priority="16">
      <formula>C29=""</formula>
    </cfRule>
  </conditionalFormatting>
  <conditionalFormatting sqref="D9:E9">
    <cfRule type="expression" dxfId="61" priority="47">
      <formula>D9=""</formula>
    </cfRule>
  </conditionalFormatting>
  <conditionalFormatting sqref="D8:F8">
    <cfRule type="expression" dxfId="59" priority="48">
      <formula>D8=""</formula>
    </cfRule>
  </conditionalFormatting>
  <conditionalFormatting sqref="D31:F31">
    <cfRule type="expression" dxfId="58" priority="44">
      <formula>D31=""</formula>
    </cfRule>
  </conditionalFormatting>
  <conditionalFormatting sqref="D7:I7">
    <cfRule type="expression" dxfId="57" priority="49">
      <formula>D7=""</formula>
    </cfRule>
  </conditionalFormatting>
  <conditionalFormatting sqref="D21:I22">
    <cfRule type="expression" dxfId="56" priority="22">
      <formula>D21=""</formula>
    </cfRule>
  </conditionalFormatting>
  <conditionalFormatting sqref="D26:I28">
    <cfRule type="expression" dxfId="55" priority="17">
      <formula>D26=""</formula>
    </cfRule>
  </conditionalFormatting>
  <conditionalFormatting sqref="D30:I30">
    <cfRule type="expression" dxfId="54" priority="8">
      <formula>D30=""</formula>
    </cfRule>
  </conditionalFormatting>
  <conditionalFormatting sqref="G19:G20">
    <cfRule type="expression" dxfId="53" priority="4">
      <formula>G19=""</formula>
    </cfRule>
  </conditionalFormatting>
  <conditionalFormatting sqref="G25">
    <cfRule type="expression" dxfId="52" priority="3">
      <formula>G25=""</formula>
    </cfRule>
  </conditionalFormatting>
  <conditionalFormatting sqref="G29">
    <cfRule type="expression" dxfId="51" priority="15">
      <formula>G29=""</formula>
    </cfRule>
  </conditionalFormatting>
  <conditionalFormatting sqref="G16:I16">
    <cfRule type="expression" dxfId="50" priority="24">
      <formula>G16=""</formula>
    </cfRule>
  </conditionalFormatting>
  <conditionalFormatting sqref="H8:I8">
    <cfRule type="expression" dxfId="49" priority="1">
      <formula>H8=""</formula>
    </cfRule>
  </conditionalFormatting>
  <conditionalFormatting sqref="I19">
    <cfRule type="expression" dxfId="47" priority="35">
      <formula>I19=""</formula>
    </cfRule>
  </conditionalFormatting>
  <conditionalFormatting sqref="I29">
    <cfRule type="expression" dxfId="46" priority="14">
      <formula>I29=""</formula>
    </cfRule>
  </conditionalFormatting>
  <hyperlinks>
    <hyperlink ref="B16:F16" r:id="rId1" display="Numéro d’entreprise dans le Registre des entreprises du Québec (NEQ) :" xr:uid="{A2E7FF8B-E496-4EDB-9339-0CD919109138}"/>
    <hyperlink ref="B43:I43" location="Description!A1" display="Nombre d’emplois sur le lieu du projet - Catégorie de projet A seulement (Onglet Description)" xr:uid="{3D9E33CC-BA65-4643-B2E1-3C5643EFBFF5}"/>
  </hyperlinks>
  <pageMargins left="0.55118110236220474" right="0.51181102362204722" top="0.43307086614173229" bottom="0.6692913385826772" header="0.31496062992125984" footer="0.31496062992125984"/>
  <pageSetup scale="98" orientation="portrait" r:id="rId2"/>
  <headerFooter>
    <oddFooter>&amp;L&amp;"Arial Narrow,Gras"&amp;9Direction générale de l’approvisionnement en bois et du développement économique
Ministère des Ressources naturelles et des Forêts&amp;R&amp;"Arial Narrow,Gras"&amp;9Version du 23 avril 2025
Onglet Requérant
Page &amp;P de &amp;N</oddFooter>
  </headerFooter>
  <rowBreaks count="1" manualBreakCount="1">
    <brk id="38" min="1" max="8"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20" id="{1C0DA7DE-3E8A-472E-914F-95905503865C}">
            <xm:f>AND(D44="",Description!E7&lt;&gt;"")</xm:f>
            <x14:dxf>
              <fill>
                <patternFill>
                  <bgColor rgb="FFFFFF66"/>
                </patternFill>
              </fill>
            </x14:dxf>
          </x14:cfRule>
          <xm:sqref>D44:E44</xm:sqref>
        </x14:conditionalFormatting>
        <x14:conditionalFormatting xmlns:xm="http://schemas.microsoft.com/office/excel/2006/main">
          <x14:cfRule type="expression" priority="19" id="{1FF05895-300F-4068-9F46-27B12AA4B4A9}">
            <xm:f>AND(D44="",Description!E4&lt;&gt;"")</xm:f>
            <x14:dxf>
              <fill>
                <patternFill>
                  <bgColor rgb="FFFFFF66"/>
                </patternFill>
              </fill>
            </x14:dxf>
          </x14:cfRule>
          <xm:sqref>H44:I44</xm:sqref>
        </x14:conditionalFormatting>
      </x14:conditionalFormattings>
    </ext>
    <ext xmlns:x14="http://schemas.microsoft.com/office/spreadsheetml/2009/9/main" uri="{CCE6A557-97BC-4b89-ADB6-D9C93CAAB3DF}">
      <x14:dataValidations xmlns:xm="http://schemas.microsoft.com/office/excel/2006/main" count="3">
        <x14:dataValidation type="list" allowBlank="1" xr:uid="{8F4C4764-1AA4-46E5-834F-3D52C149FBE7}">
          <x14:formula1>
            <xm:f>Liste!$C$2:$C$1230</xm:f>
          </x14:formula1>
          <xm:sqref>C19:E19 C29:E29</xm:sqref>
        </x14:dataValidation>
        <x14:dataValidation type="list" allowBlank="1" showErrorMessage="1" errorTitle="Province" error="Sélectionnez dans la liste." xr:uid="{F7963258-461B-4BDA-A6B3-86120CB0903A}">
          <x14:formula1>
            <xm:f>Liste!$F$2:$F$14</xm:f>
          </x14:formula1>
          <xm:sqref>I19 I29</xm:sqref>
        </x14:dataValidation>
        <x14:dataValidation type="list" allowBlank="1" showInputMessage="1" showErrorMessage="1" xr:uid="{541E8853-C7AB-4C6A-A133-10CC0E617AB0}">
          <x14:formula1>
            <xm:f>Liste!$C$2:$C$1230</xm:f>
          </x14:formula1>
          <xm:sqref>H8:I8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B1:AC52"/>
  <sheetViews>
    <sheetView showGridLines="0" zoomScaleNormal="100" workbookViewId="0">
      <selection activeCell="E3" sqref="E3:J3"/>
    </sheetView>
  </sheetViews>
  <sheetFormatPr baseColWidth="10" defaultRowHeight="15" x14ac:dyDescent="0.25"/>
  <cols>
    <col min="1" max="1" width="3.140625" customWidth="1"/>
    <col min="2" max="2" width="5.7109375" customWidth="1"/>
    <col min="3" max="3" width="12.42578125" customWidth="1"/>
    <col min="4" max="4" width="8.140625" customWidth="1"/>
    <col min="6" max="6" width="10" customWidth="1"/>
    <col min="7" max="7" width="11.42578125" customWidth="1"/>
    <col min="10" max="10" width="11.5703125" customWidth="1"/>
    <col min="11" max="11" width="22.5703125" bestFit="1" customWidth="1"/>
    <col min="13" max="29" width="11.42578125" hidden="1" customWidth="1"/>
  </cols>
  <sheetData>
    <row r="1" spans="2:16" ht="22.5" customHeight="1" x14ac:dyDescent="0.25">
      <c r="B1" s="159" t="s">
        <v>1310</v>
      </c>
      <c r="C1" s="160"/>
      <c r="D1" s="160"/>
      <c r="E1" s="160"/>
      <c r="F1" s="160"/>
      <c r="G1" s="160"/>
      <c r="H1" s="160"/>
      <c r="I1" s="160"/>
      <c r="J1" s="161"/>
    </row>
    <row r="2" spans="2:16" ht="8.25" customHeight="1" x14ac:dyDescent="0.25">
      <c r="B2" s="20"/>
      <c r="C2" s="29"/>
      <c r="D2" s="20"/>
      <c r="E2" s="20"/>
      <c r="F2" s="20"/>
      <c r="G2" s="20"/>
      <c r="H2" s="20"/>
      <c r="I2" s="20"/>
      <c r="J2" s="20"/>
    </row>
    <row r="3" spans="2:16" ht="22.5" customHeight="1" x14ac:dyDescent="0.25">
      <c r="B3" s="141" t="s">
        <v>1466</v>
      </c>
      <c r="C3" s="204"/>
      <c r="D3" s="142"/>
      <c r="E3" s="205" t="s">
        <v>1491</v>
      </c>
      <c r="F3" s="205"/>
      <c r="G3" s="205"/>
      <c r="H3" s="205"/>
      <c r="I3" s="205"/>
      <c r="J3" s="206"/>
      <c r="K3" s="25" t="str">
        <f>IF(E3="","&lt;-- Sélection obligatoire","")</f>
        <v/>
      </c>
    </row>
    <row r="4" spans="2:16" ht="8.25" customHeight="1" x14ac:dyDescent="0.25">
      <c r="B4" s="20"/>
      <c r="C4" s="29"/>
      <c r="D4" s="20"/>
      <c r="E4" s="20"/>
      <c r="F4" s="20"/>
      <c r="G4" s="20"/>
      <c r="H4" s="20"/>
      <c r="I4" s="20"/>
      <c r="J4" s="20"/>
    </row>
    <row r="5" spans="2:16" ht="16.5" customHeight="1" x14ac:dyDescent="0.25">
      <c r="B5" s="145" t="s">
        <v>1311</v>
      </c>
      <c r="C5" s="146"/>
      <c r="D5" s="146"/>
      <c r="E5" s="146"/>
      <c r="F5" s="146"/>
      <c r="G5" s="146"/>
      <c r="H5" s="146"/>
      <c r="I5" s="146"/>
      <c r="J5" s="147"/>
      <c r="K5" s="25" t="str">
        <f>IF(AND(E6="",E7=""),"&lt;-- Sélectionnez A ou B uniquement","")</f>
        <v>&lt;-- Sélectionnez A ou B uniquement</v>
      </c>
      <c r="P5" s="92" t="s">
        <v>1455</v>
      </c>
    </row>
    <row r="6" spans="2:16" ht="30" customHeight="1" x14ac:dyDescent="0.25">
      <c r="B6" s="141" t="s">
        <v>1467</v>
      </c>
      <c r="C6" s="204"/>
      <c r="D6" s="142"/>
      <c r="E6" s="189"/>
      <c r="F6" s="189"/>
      <c r="G6" s="189"/>
      <c r="H6" s="189"/>
      <c r="I6" s="189"/>
      <c r="J6" s="190"/>
      <c r="K6" s="25" t="str">
        <f>IF(AND(E6&lt;&gt;"",E7&lt;&gt;""),"&lt;-- Sélectionnez A ou B uniquement","")</f>
        <v/>
      </c>
      <c r="P6" s="92">
        <f>IF(E6&lt;&gt;"",E6,E7)</f>
        <v>0</v>
      </c>
    </row>
    <row r="7" spans="2:16" ht="30" customHeight="1" x14ac:dyDescent="0.25">
      <c r="B7" s="207" t="s">
        <v>1468</v>
      </c>
      <c r="C7" s="208"/>
      <c r="D7" s="209"/>
      <c r="E7" s="189"/>
      <c r="F7" s="189"/>
      <c r="G7" s="189"/>
      <c r="H7" s="189"/>
      <c r="I7" s="189"/>
      <c r="J7" s="190"/>
      <c r="K7" s="25" t="str">
        <f>IF(AND(E6&lt;&gt;"",E7&lt;&gt;""),"&lt;-- Sélectionnez A ou B uniquement","")</f>
        <v/>
      </c>
    </row>
    <row r="8" spans="2:16" ht="8.25" customHeight="1" x14ac:dyDescent="0.25">
      <c r="B8" s="20"/>
      <c r="C8" s="29"/>
      <c r="D8" s="20"/>
      <c r="E8" s="20"/>
      <c r="F8" s="20"/>
      <c r="G8" s="20"/>
      <c r="H8" s="20"/>
      <c r="I8" s="20"/>
      <c r="J8" s="20"/>
    </row>
    <row r="9" spans="2:16" ht="16.5" customHeight="1" x14ac:dyDescent="0.25">
      <c r="B9" s="145" t="s">
        <v>1312</v>
      </c>
      <c r="C9" s="146"/>
      <c r="D9" s="146"/>
      <c r="E9" s="146"/>
      <c r="F9" s="146"/>
      <c r="G9" s="146"/>
      <c r="H9" s="146"/>
      <c r="I9" s="146"/>
      <c r="J9" s="147"/>
    </row>
    <row r="10" spans="2:16" ht="270" customHeight="1" x14ac:dyDescent="0.25">
      <c r="B10" s="134"/>
      <c r="C10" s="135"/>
      <c r="D10" s="135"/>
      <c r="E10" s="135"/>
      <c r="F10" s="135"/>
      <c r="G10" s="135"/>
      <c r="H10" s="135"/>
      <c r="I10" s="135"/>
      <c r="J10" s="136"/>
      <c r="K10" s="26" t="str">
        <f>IF(B10="","&lt;-- Saisie obligatoire","")</f>
        <v>&lt;-- Saisie obligatoire</v>
      </c>
    </row>
    <row r="11" spans="2:16" ht="16.5" customHeight="1" x14ac:dyDescent="0.25">
      <c r="B11" s="145" t="s">
        <v>1315</v>
      </c>
      <c r="C11" s="146"/>
      <c r="D11" s="146"/>
      <c r="E11" s="146"/>
      <c r="F11" s="146"/>
      <c r="G11" s="146"/>
      <c r="H11" s="146"/>
      <c r="I11" s="146"/>
      <c r="J11" s="147"/>
    </row>
    <row r="12" spans="2:16" ht="270" customHeight="1" x14ac:dyDescent="0.25">
      <c r="B12" s="134"/>
      <c r="C12" s="135"/>
      <c r="D12" s="135"/>
      <c r="E12" s="135"/>
      <c r="F12" s="135"/>
      <c r="G12" s="135"/>
      <c r="H12" s="135"/>
      <c r="I12" s="135"/>
      <c r="J12" s="136"/>
      <c r="K12" s="26" t="str">
        <f>IF(B12="","&lt;-- Saisie obligatoire","")</f>
        <v>&lt;-- Saisie obligatoire</v>
      </c>
    </row>
    <row r="13" spans="2:16" ht="27.75" customHeight="1" x14ac:dyDescent="0.25">
      <c r="B13" s="145" t="s">
        <v>1316</v>
      </c>
      <c r="C13" s="146"/>
      <c r="D13" s="146"/>
      <c r="E13" s="146"/>
      <c r="F13" s="146"/>
      <c r="G13" s="146"/>
      <c r="H13" s="146"/>
      <c r="I13" s="146"/>
      <c r="J13" s="147"/>
      <c r="K13" s="26" t="str">
        <f>IF(SUM(M14:M23)=0,"&lt;-- Saisie d'un ou plusieurs objectifs","")</f>
        <v>&lt;-- Saisie d'un ou plusieurs objectifs</v>
      </c>
    </row>
    <row r="14" spans="2:16" ht="27.75" customHeight="1" x14ac:dyDescent="0.25">
      <c r="B14" s="22">
        <v>1</v>
      </c>
      <c r="C14" s="198"/>
      <c r="D14" s="199"/>
      <c r="E14" s="199"/>
      <c r="F14" s="199"/>
      <c r="G14" s="199"/>
      <c r="H14" s="199"/>
      <c r="I14" s="199"/>
      <c r="J14" s="200"/>
      <c r="M14">
        <f>IF(C14="",0,1)</f>
        <v>0</v>
      </c>
      <c r="O14">
        <f t="shared" ref="O14:O23" si="0">IF(AND(C30="",F30="",G30="",H30=""),0,1)</f>
        <v>0</v>
      </c>
    </row>
    <row r="15" spans="2:16" ht="27.75" customHeight="1" x14ac:dyDescent="0.25">
      <c r="B15" s="22">
        <v>2</v>
      </c>
      <c r="C15" s="198"/>
      <c r="D15" s="199"/>
      <c r="E15" s="199"/>
      <c r="F15" s="199"/>
      <c r="G15" s="199"/>
      <c r="H15" s="199"/>
      <c r="I15" s="199"/>
      <c r="J15" s="200"/>
      <c r="M15">
        <f t="shared" ref="M15:M23" si="1">IF(C15="",0,1)</f>
        <v>0</v>
      </c>
      <c r="O15">
        <f t="shared" si="0"/>
        <v>0</v>
      </c>
    </row>
    <row r="16" spans="2:16" ht="27.75" customHeight="1" x14ac:dyDescent="0.25">
      <c r="B16" s="22">
        <v>3</v>
      </c>
      <c r="C16" s="198"/>
      <c r="D16" s="199"/>
      <c r="E16" s="199"/>
      <c r="F16" s="199"/>
      <c r="G16" s="199"/>
      <c r="H16" s="199"/>
      <c r="I16" s="199"/>
      <c r="J16" s="200"/>
      <c r="M16">
        <f t="shared" si="1"/>
        <v>0</v>
      </c>
      <c r="O16">
        <f t="shared" si="0"/>
        <v>0</v>
      </c>
    </row>
    <row r="17" spans="2:29" ht="27.75" customHeight="1" x14ac:dyDescent="0.25">
      <c r="B17" s="22">
        <v>4</v>
      </c>
      <c r="C17" s="198"/>
      <c r="D17" s="199"/>
      <c r="E17" s="199"/>
      <c r="F17" s="199"/>
      <c r="G17" s="199"/>
      <c r="H17" s="199"/>
      <c r="I17" s="199"/>
      <c r="J17" s="200"/>
      <c r="M17">
        <f t="shared" si="1"/>
        <v>0</v>
      </c>
      <c r="O17">
        <f t="shared" si="0"/>
        <v>0</v>
      </c>
    </row>
    <row r="18" spans="2:29" ht="27.75" customHeight="1" x14ac:dyDescent="0.25">
      <c r="B18" s="22">
        <v>5</v>
      </c>
      <c r="C18" s="198"/>
      <c r="D18" s="199"/>
      <c r="E18" s="199"/>
      <c r="F18" s="199"/>
      <c r="G18" s="199"/>
      <c r="H18" s="199"/>
      <c r="I18" s="199"/>
      <c r="J18" s="200"/>
      <c r="M18">
        <f t="shared" si="1"/>
        <v>0</v>
      </c>
      <c r="O18">
        <f t="shared" si="0"/>
        <v>0</v>
      </c>
    </row>
    <row r="19" spans="2:29" ht="27.75" customHeight="1" x14ac:dyDescent="0.25">
      <c r="B19" s="22">
        <v>6</v>
      </c>
      <c r="C19" s="198"/>
      <c r="D19" s="199"/>
      <c r="E19" s="199"/>
      <c r="F19" s="199"/>
      <c r="G19" s="199"/>
      <c r="H19" s="199"/>
      <c r="I19" s="199"/>
      <c r="J19" s="200"/>
      <c r="M19">
        <f t="shared" si="1"/>
        <v>0</v>
      </c>
      <c r="O19">
        <f t="shared" si="0"/>
        <v>0</v>
      </c>
    </row>
    <row r="20" spans="2:29" ht="27.75" customHeight="1" x14ac:dyDescent="0.25">
      <c r="B20" s="22">
        <v>7</v>
      </c>
      <c r="C20" s="198"/>
      <c r="D20" s="199"/>
      <c r="E20" s="199"/>
      <c r="F20" s="199"/>
      <c r="G20" s="199"/>
      <c r="H20" s="199"/>
      <c r="I20" s="199"/>
      <c r="J20" s="200"/>
      <c r="M20">
        <f t="shared" si="1"/>
        <v>0</v>
      </c>
      <c r="O20">
        <f t="shared" si="0"/>
        <v>0</v>
      </c>
    </row>
    <row r="21" spans="2:29" ht="27.75" customHeight="1" x14ac:dyDescent="0.25">
      <c r="B21" s="22">
        <v>8</v>
      </c>
      <c r="C21" s="198"/>
      <c r="D21" s="199"/>
      <c r="E21" s="199"/>
      <c r="F21" s="199"/>
      <c r="G21" s="199"/>
      <c r="H21" s="199"/>
      <c r="I21" s="199"/>
      <c r="J21" s="200"/>
      <c r="M21">
        <f t="shared" si="1"/>
        <v>0</v>
      </c>
      <c r="O21">
        <f t="shared" si="0"/>
        <v>0</v>
      </c>
    </row>
    <row r="22" spans="2:29" ht="27.75" customHeight="1" x14ac:dyDescent="0.25">
      <c r="B22" s="22">
        <v>9</v>
      </c>
      <c r="C22" s="198"/>
      <c r="D22" s="199"/>
      <c r="E22" s="199"/>
      <c r="F22" s="199"/>
      <c r="G22" s="199"/>
      <c r="H22" s="199"/>
      <c r="I22" s="199"/>
      <c r="J22" s="200"/>
      <c r="M22">
        <f t="shared" si="1"/>
        <v>0</v>
      </c>
      <c r="O22">
        <f t="shared" si="0"/>
        <v>0</v>
      </c>
    </row>
    <row r="23" spans="2:29" ht="27.75" customHeight="1" x14ac:dyDescent="0.25">
      <c r="B23" s="22">
        <v>10</v>
      </c>
      <c r="C23" s="198"/>
      <c r="D23" s="199"/>
      <c r="E23" s="199"/>
      <c r="F23" s="199"/>
      <c r="G23" s="199"/>
      <c r="H23" s="199"/>
      <c r="I23" s="199"/>
      <c r="J23" s="200"/>
      <c r="M23">
        <f t="shared" si="1"/>
        <v>0</v>
      </c>
      <c r="O23">
        <f t="shared" si="0"/>
        <v>0</v>
      </c>
    </row>
    <row r="24" spans="2:29" ht="8.25" customHeight="1" x14ac:dyDescent="0.25"/>
    <row r="25" spans="2:29" ht="24.75" customHeight="1" x14ac:dyDescent="0.25">
      <c r="B25" s="145" t="s">
        <v>1317</v>
      </c>
      <c r="C25" s="146"/>
      <c r="D25" s="146"/>
      <c r="E25" s="146"/>
      <c r="F25" s="146"/>
      <c r="G25" s="146"/>
      <c r="H25" s="146"/>
      <c r="I25" s="146"/>
      <c r="J25" s="147"/>
      <c r="K25" s="25" t="str">
        <f>IF(OR(E26="",E27="",I26=""),"&lt;-- Saisie obligatoire","")</f>
        <v>&lt;-- Saisie obligatoire</v>
      </c>
      <c r="M25" t="s">
        <v>1401</v>
      </c>
      <c r="O25" t="s">
        <v>1402</v>
      </c>
      <c r="Q25" t="s">
        <v>1403</v>
      </c>
      <c r="S25" t="s">
        <v>1409</v>
      </c>
      <c r="U25" t="s">
        <v>1410</v>
      </c>
      <c r="W25" t="s">
        <v>1411</v>
      </c>
    </row>
    <row r="26" spans="2:29" ht="24.75" customHeight="1" x14ac:dyDescent="0.25">
      <c r="B26" s="141" t="s">
        <v>1318</v>
      </c>
      <c r="C26" s="204"/>
      <c r="D26" s="142"/>
      <c r="E26" s="210"/>
      <c r="F26" s="211"/>
      <c r="G26" s="141" t="s">
        <v>1320</v>
      </c>
      <c r="H26" s="142"/>
      <c r="I26" s="210"/>
      <c r="J26" s="211"/>
      <c r="K26" s="25" t="str">
        <f>IF(OR(AND(I26&lt;&gt;"",OR(V26=FALSE,X26=FALSE,R26=FALSE)),AND(E26&lt;&gt;"",OR(N26=FALSE,P26=FALSE,R26=FALSE))),"&lt;-- Veuillez inscrire un format date. Ex: 2023-12-20","")</f>
        <v/>
      </c>
      <c r="M26">
        <f>YEAR(E26)</f>
        <v>1900</v>
      </c>
      <c r="N26" t="b">
        <f>ISNUMBER(M26)</f>
        <v>1</v>
      </c>
      <c r="O26">
        <f>MONTH(E26)</f>
        <v>1</v>
      </c>
      <c r="P26" t="b">
        <f>ISNUMBER(O26)</f>
        <v>1</v>
      </c>
      <c r="Q26">
        <f>DAY(E26)</f>
        <v>0</v>
      </c>
      <c r="R26" t="b">
        <f>ISNUMBER(Q26)</f>
        <v>1</v>
      </c>
      <c r="S26">
        <f>YEAR(I26)</f>
        <v>1900</v>
      </c>
      <c r="T26" t="b">
        <f>ISNUMBER(S26)</f>
        <v>1</v>
      </c>
      <c r="U26">
        <f>MONTH(I26)</f>
        <v>1</v>
      </c>
      <c r="V26" t="b">
        <f>ISNUMBER(U26)</f>
        <v>1</v>
      </c>
      <c r="W26">
        <f>DAY(I26)</f>
        <v>0</v>
      </c>
      <c r="X26" t="b">
        <f>ISNUMBER(W26)</f>
        <v>1</v>
      </c>
    </row>
    <row r="27" spans="2:29" ht="24.75" customHeight="1" x14ac:dyDescent="0.25">
      <c r="B27" s="141" t="s">
        <v>1319</v>
      </c>
      <c r="C27" s="204"/>
      <c r="D27" s="142"/>
      <c r="E27" s="210"/>
      <c r="F27" s="211"/>
      <c r="G27" s="201"/>
      <c r="H27" s="202"/>
      <c r="I27" s="202"/>
      <c r="J27" s="203"/>
      <c r="K27" s="25" t="str">
        <f>IF(AND(E27&lt;&gt;"",OR(N27=FALSE,P27=FALSE,R27=FALSE)),"&lt;-- Veuillez inscrire un format date. Ex: 2023-12-20","")</f>
        <v/>
      </c>
      <c r="M27">
        <f>YEAR(E27)</f>
        <v>1900</v>
      </c>
      <c r="N27" t="b">
        <f>ISNUMBER(M27)</f>
        <v>1</v>
      </c>
      <c r="O27">
        <f>MONTH(E27)</f>
        <v>1</v>
      </c>
      <c r="P27" t="b">
        <f>ISNUMBER(O27)</f>
        <v>1</v>
      </c>
      <c r="Q27">
        <f>DAY(E27)</f>
        <v>0</v>
      </c>
      <c r="R27" t="b">
        <f>ISNUMBER(Q27)</f>
        <v>1</v>
      </c>
    </row>
    <row r="28" spans="2:29" ht="8.4499999999999993" customHeight="1" x14ac:dyDescent="0.25"/>
    <row r="29" spans="2:29" ht="29.45" customHeight="1" x14ac:dyDescent="0.25">
      <c r="B29" s="100" t="s">
        <v>1510</v>
      </c>
      <c r="C29" s="195" t="s">
        <v>1321</v>
      </c>
      <c r="D29" s="196"/>
      <c r="E29" s="197"/>
      <c r="F29" s="23" t="s">
        <v>1322</v>
      </c>
      <c r="G29" s="66" t="s">
        <v>1323</v>
      </c>
      <c r="H29" s="194" t="s">
        <v>1324</v>
      </c>
      <c r="I29" s="194"/>
      <c r="J29" s="194"/>
      <c r="K29" s="25" t="str">
        <f>IF(SUM(O14:O23)=0,"&lt;-- Saisie d'une ou plusieurs étapes","")</f>
        <v>&lt;-- Saisie d'une ou plusieurs étapes</v>
      </c>
      <c r="M29" t="s">
        <v>1401</v>
      </c>
      <c r="O29" t="s">
        <v>1402</v>
      </c>
      <c r="Q29" t="s">
        <v>1403</v>
      </c>
      <c r="S29" t="s">
        <v>1409</v>
      </c>
      <c r="U29" t="s">
        <v>1410</v>
      </c>
      <c r="W29" t="s">
        <v>1411</v>
      </c>
    </row>
    <row r="30" spans="2:29" ht="29.25" customHeight="1" x14ac:dyDescent="0.25">
      <c r="B30" s="22">
        <v>1</v>
      </c>
      <c r="C30" s="185"/>
      <c r="D30" s="186"/>
      <c r="E30" s="187"/>
      <c r="F30" s="72"/>
      <c r="G30" s="72"/>
      <c r="H30" s="188"/>
      <c r="I30" s="189"/>
      <c r="J30" s="190"/>
      <c r="K30" s="25" t="str">
        <f>IF(OR(AND(T30&lt;&gt;"",OR(V30=FALSE,X30=FALSE,R30=FALSE)),AND(F30&lt;&gt;"",OR(N30=FALSE,P30=FALSE,R30=FALSE))),"&lt;-- Veuillez inscrire un format date. Ex: 2023-12-20",IF(AND(SUM(Z30:AC30)&gt;0,SUM(Z30:AC30)&lt;4),"&lt;-- Compléter svp toutes les cellules de l'étape no " &amp;B30,IF(AND(G30&lt;&gt;"",F30&lt;&gt;"",F30&gt;=G30),"&lt;-- La date de fin doit être supérieure à celle du début.","")))</f>
        <v/>
      </c>
      <c r="M30">
        <f>YEAR(F30)</f>
        <v>1900</v>
      </c>
      <c r="N30" t="b">
        <f>ISNUMBER(M30)</f>
        <v>1</v>
      </c>
      <c r="O30">
        <f>MONTH(F30)</f>
        <v>1</v>
      </c>
      <c r="P30" t="b">
        <f>ISNUMBER(O30)</f>
        <v>1</v>
      </c>
      <c r="Q30">
        <f>DAY(F30)</f>
        <v>0</v>
      </c>
      <c r="R30" t="b">
        <f>ISNUMBER(Q30)</f>
        <v>1</v>
      </c>
      <c r="S30">
        <f>YEAR(G30)</f>
        <v>1900</v>
      </c>
      <c r="T30" t="b">
        <f>ISNUMBER(S30)</f>
        <v>1</v>
      </c>
      <c r="U30">
        <f>MONTH(G30)</f>
        <v>1</v>
      </c>
      <c r="V30" t="b">
        <f>ISNUMBER(U30)</f>
        <v>1</v>
      </c>
      <c r="W30">
        <f>DAY(G30)</f>
        <v>0</v>
      </c>
      <c r="X30" t="b">
        <f>ISNUMBER(W30)</f>
        <v>1</v>
      </c>
      <c r="Z30">
        <f>IF(C30&lt;&gt;"",1,0)</f>
        <v>0</v>
      </c>
      <c r="AA30">
        <f>IF(F30&lt;&gt;"",1,0)</f>
        <v>0</v>
      </c>
      <c r="AB30">
        <f>IF(G30&lt;&gt;"",1,0)</f>
        <v>0</v>
      </c>
      <c r="AC30">
        <f>IF(H30&lt;&gt;"",1,0)</f>
        <v>0</v>
      </c>
    </row>
    <row r="31" spans="2:29" ht="29.25" customHeight="1" x14ac:dyDescent="0.25">
      <c r="B31" s="22">
        <v>2</v>
      </c>
      <c r="C31" s="185"/>
      <c r="D31" s="186"/>
      <c r="E31" s="187"/>
      <c r="F31" s="72"/>
      <c r="G31" s="72"/>
      <c r="H31" s="188"/>
      <c r="I31" s="189"/>
      <c r="J31" s="190"/>
      <c r="K31" s="25" t="str">
        <f t="shared" ref="K31:K39" si="2">IF(OR(AND(T31&lt;&gt;"",OR(V31=FALSE,X31=FALSE,R31=FALSE)),AND(F31&lt;&gt;"",OR(N31=FALSE,P31=FALSE,R31=FALSE))),"&lt;-- Veuillez inscrire un format date. Ex: 2023-12-20",IF(AND(SUM(Z31:AC31)&gt;0,SUM(Z31:AC31)&lt;4),"&lt;-- Compléter svp toutes les cellules de l'étape no " &amp;B31,IF(AND(G31&lt;&gt;"",F31&lt;&gt;"",F31&gt;=G31),"&lt;-- La date de fin doit être supérieure à celle du début.","")))</f>
        <v/>
      </c>
      <c r="M31">
        <f t="shared" ref="M31:M39" si="3">YEAR(F31)</f>
        <v>1900</v>
      </c>
      <c r="N31" t="b">
        <f t="shared" ref="N31:N39" si="4">ISNUMBER(M31)</f>
        <v>1</v>
      </c>
      <c r="O31">
        <f t="shared" ref="O31:O39" si="5">MONTH(F31)</f>
        <v>1</v>
      </c>
      <c r="P31" t="b">
        <f t="shared" ref="P31:P39" si="6">ISNUMBER(O31)</f>
        <v>1</v>
      </c>
      <c r="Q31">
        <f t="shared" ref="Q31:Q39" si="7">DAY(F31)</f>
        <v>0</v>
      </c>
      <c r="R31" t="b">
        <f t="shared" ref="R31:R39" si="8">ISNUMBER(Q31)</f>
        <v>1</v>
      </c>
      <c r="S31">
        <f t="shared" ref="S31:S39" si="9">YEAR(G31)</f>
        <v>1900</v>
      </c>
      <c r="T31" t="b">
        <f t="shared" ref="T31:T39" si="10">ISNUMBER(S31)</f>
        <v>1</v>
      </c>
      <c r="U31">
        <f t="shared" ref="U31:U39" si="11">MONTH(G31)</f>
        <v>1</v>
      </c>
      <c r="V31" t="b">
        <f t="shared" ref="V31:V39" si="12">ISNUMBER(U31)</f>
        <v>1</v>
      </c>
      <c r="W31">
        <f t="shared" ref="W31:W39" si="13">DAY(G31)</f>
        <v>0</v>
      </c>
      <c r="X31" t="b">
        <f t="shared" ref="X31:X39" si="14">ISNUMBER(W31)</f>
        <v>1</v>
      </c>
      <c r="Z31">
        <f t="shared" ref="Z31:Z39" si="15">IF(C31&lt;&gt;"",1,0)</f>
        <v>0</v>
      </c>
      <c r="AA31">
        <f t="shared" ref="AA31:AA39" si="16">IF(F31&lt;&gt;"",1,0)</f>
        <v>0</v>
      </c>
      <c r="AB31">
        <f t="shared" ref="AB31:AB39" si="17">IF(G31&lt;&gt;"",1,0)</f>
        <v>0</v>
      </c>
      <c r="AC31">
        <f t="shared" ref="AC31:AC39" si="18">IF(H31&lt;&gt;"",1,0)</f>
        <v>0</v>
      </c>
    </row>
    <row r="32" spans="2:29" ht="29.25" customHeight="1" x14ac:dyDescent="0.25">
      <c r="B32" s="22">
        <v>3</v>
      </c>
      <c r="C32" s="185"/>
      <c r="D32" s="186"/>
      <c r="E32" s="187"/>
      <c r="F32" s="72"/>
      <c r="G32" s="72"/>
      <c r="H32" s="188"/>
      <c r="I32" s="189"/>
      <c r="J32" s="190"/>
      <c r="K32" s="25" t="str">
        <f t="shared" si="2"/>
        <v/>
      </c>
      <c r="M32">
        <f t="shared" si="3"/>
        <v>1900</v>
      </c>
      <c r="N32" t="b">
        <f t="shared" si="4"/>
        <v>1</v>
      </c>
      <c r="O32">
        <f t="shared" si="5"/>
        <v>1</v>
      </c>
      <c r="P32" t="b">
        <f t="shared" si="6"/>
        <v>1</v>
      </c>
      <c r="Q32">
        <f t="shared" si="7"/>
        <v>0</v>
      </c>
      <c r="R32" t="b">
        <f t="shared" si="8"/>
        <v>1</v>
      </c>
      <c r="S32">
        <f t="shared" si="9"/>
        <v>1900</v>
      </c>
      <c r="T32" t="b">
        <f t="shared" si="10"/>
        <v>1</v>
      </c>
      <c r="U32">
        <f t="shared" si="11"/>
        <v>1</v>
      </c>
      <c r="V32" t="b">
        <f t="shared" si="12"/>
        <v>1</v>
      </c>
      <c r="W32">
        <f t="shared" si="13"/>
        <v>0</v>
      </c>
      <c r="X32" t="b">
        <f t="shared" si="14"/>
        <v>1</v>
      </c>
      <c r="Z32">
        <f t="shared" si="15"/>
        <v>0</v>
      </c>
      <c r="AA32">
        <f t="shared" si="16"/>
        <v>0</v>
      </c>
      <c r="AB32">
        <f t="shared" si="17"/>
        <v>0</v>
      </c>
      <c r="AC32">
        <f t="shared" si="18"/>
        <v>0</v>
      </c>
    </row>
    <row r="33" spans="2:29" ht="29.25" customHeight="1" x14ac:dyDescent="0.25">
      <c r="B33" s="22">
        <v>4</v>
      </c>
      <c r="C33" s="185"/>
      <c r="D33" s="186"/>
      <c r="E33" s="187"/>
      <c r="F33" s="72"/>
      <c r="G33" s="72"/>
      <c r="H33" s="188"/>
      <c r="I33" s="189"/>
      <c r="J33" s="190"/>
      <c r="K33" s="25" t="str">
        <f t="shared" si="2"/>
        <v/>
      </c>
      <c r="M33">
        <f t="shared" si="3"/>
        <v>1900</v>
      </c>
      <c r="N33" t="b">
        <f t="shared" si="4"/>
        <v>1</v>
      </c>
      <c r="O33">
        <f t="shared" si="5"/>
        <v>1</v>
      </c>
      <c r="P33" t="b">
        <f t="shared" si="6"/>
        <v>1</v>
      </c>
      <c r="Q33">
        <f t="shared" si="7"/>
        <v>0</v>
      </c>
      <c r="R33" t="b">
        <f t="shared" si="8"/>
        <v>1</v>
      </c>
      <c r="S33">
        <f t="shared" si="9"/>
        <v>1900</v>
      </c>
      <c r="T33" t="b">
        <f t="shared" si="10"/>
        <v>1</v>
      </c>
      <c r="U33">
        <f t="shared" si="11"/>
        <v>1</v>
      </c>
      <c r="V33" t="b">
        <f t="shared" si="12"/>
        <v>1</v>
      </c>
      <c r="W33">
        <f t="shared" si="13"/>
        <v>0</v>
      </c>
      <c r="X33" t="b">
        <f t="shared" si="14"/>
        <v>1</v>
      </c>
      <c r="Z33">
        <f t="shared" si="15"/>
        <v>0</v>
      </c>
      <c r="AA33">
        <f t="shared" si="16"/>
        <v>0</v>
      </c>
      <c r="AB33">
        <f t="shared" si="17"/>
        <v>0</v>
      </c>
      <c r="AC33">
        <f t="shared" si="18"/>
        <v>0</v>
      </c>
    </row>
    <row r="34" spans="2:29" ht="29.25" customHeight="1" x14ac:dyDescent="0.25">
      <c r="B34" s="22">
        <v>5</v>
      </c>
      <c r="C34" s="185"/>
      <c r="D34" s="186"/>
      <c r="E34" s="187"/>
      <c r="F34" s="72"/>
      <c r="G34" s="72"/>
      <c r="H34" s="188"/>
      <c r="I34" s="189"/>
      <c r="J34" s="190"/>
      <c r="K34" s="25" t="str">
        <f t="shared" si="2"/>
        <v/>
      </c>
      <c r="M34">
        <f t="shared" si="3"/>
        <v>1900</v>
      </c>
      <c r="N34" t="b">
        <f t="shared" si="4"/>
        <v>1</v>
      </c>
      <c r="O34">
        <f t="shared" si="5"/>
        <v>1</v>
      </c>
      <c r="P34" t="b">
        <f t="shared" si="6"/>
        <v>1</v>
      </c>
      <c r="Q34">
        <f t="shared" si="7"/>
        <v>0</v>
      </c>
      <c r="R34" t="b">
        <f t="shared" si="8"/>
        <v>1</v>
      </c>
      <c r="S34">
        <f t="shared" si="9"/>
        <v>1900</v>
      </c>
      <c r="T34" t="b">
        <f t="shared" si="10"/>
        <v>1</v>
      </c>
      <c r="U34">
        <f t="shared" si="11"/>
        <v>1</v>
      </c>
      <c r="V34" t="b">
        <f t="shared" si="12"/>
        <v>1</v>
      </c>
      <c r="W34">
        <f t="shared" si="13"/>
        <v>0</v>
      </c>
      <c r="X34" t="b">
        <f t="shared" si="14"/>
        <v>1</v>
      </c>
      <c r="Z34">
        <f t="shared" si="15"/>
        <v>0</v>
      </c>
      <c r="AA34">
        <f t="shared" si="16"/>
        <v>0</v>
      </c>
      <c r="AB34">
        <f t="shared" si="17"/>
        <v>0</v>
      </c>
      <c r="AC34">
        <f t="shared" si="18"/>
        <v>0</v>
      </c>
    </row>
    <row r="35" spans="2:29" ht="29.25" customHeight="1" x14ac:dyDescent="0.25">
      <c r="B35" s="22">
        <v>6</v>
      </c>
      <c r="C35" s="185"/>
      <c r="D35" s="186"/>
      <c r="E35" s="187"/>
      <c r="F35" s="72"/>
      <c r="G35" s="72"/>
      <c r="H35" s="188"/>
      <c r="I35" s="189"/>
      <c r="J35" s="190"/>
      <c r="K35" s="25" t="str">
        <f t="shared" si="2"/>
        <v/>
      </c>
      <c r="M35">
        <f t="shared" si="3"/>
        <v>1900</v>
      </c>
      <c r="N35" t="b">
        <f t="shared" si="4"/>
        <v>1</v>
      </c>
      <c r="O35">
        <f t="shared" si="5"/>
        <v>1</v>
      </c>
      <c r="P35" t="b">
        <f t="shared" si="6"/>
        <v>1</v>
      </c>
      <c r="Q35">
        <f t="shared" si="7"/>
        <v>0</v>
      </c>
      <c r="R35" t="b">
        <f t="shared" si="8"/>
        <v>1</v>
      </c>
      <c r="S35">
        <f t="shared" si="9"/>
        <v>1900</v>
      </c>
      <c r="T35" t="b">
        <f t="shared" si="10"/>
        <v>1</v>
      </c>
      <c r="U35">
        <f t="shared" si="11"/>
        <v>1</v>
      </c>
      <c r="V35" t="b">
        <f t="shared" si="12"/>
        <v>1</v>
      </c>
      <c r="W35">
        <f t="shared" si="13"/>
        <v>0</v>
      </c>
      <c r="X35" t="b">
        <f t="shared" si="14"/>
        <v>1</v>
      </c>
      <c r="Z35">
        <f t="shared" si="15"/>
        <v>0</v>
      </c>
      <c r="AA35">
        <f t="shared" si="16"/>
        <v>0</v>
      </c>
      <c r="AB35">
        <f t="shared" si="17"/>
        <v>0</v>
      </c>
      <c r="AC35">
        <f t="shared" si="18"/>
        <v>0</v>
      </c>
    </row>
    <row r="36" spans="2:29" ht="29.25" customHeight="1" x14ac:dyDescent="0.25">
      <c r="B36" s="22">
        <v>7</v>
      </c>
      <c r="C36" s="185"/>
      <c r="D36" s="186"/>
      <c r="E36" s="187"/>
      <c r="F36" s="72"/>
      <c r="G36" s="72"/>
      <c r="H36" s="188"/>
      <c r="I36" s="189"/>
      <c r="J36" s="190"/>
      <c r="K36" s="25" t="str">
        <f t="shared" si="2"/>
        <v/>
      </c>
      <c r="M36">
        <f t="shared" si="3"/>
        <v>1900</v>
      </c>
      <c r="N36" t="b">
        <f t="shared" si="4"/>
        <v>1</v>
      </c>
      <c r="O36">
        <f t="shared" si="5"/>
        <v>1</v>
      </c>
      <c r="P36" t="b">
        <f t="shared" si="6"/>
        <v>1</v>
      </c>
      <c r="Q36">
        <f t="shared" si="7"/>
        <v>0</v>
      </c>
      <c r="R36" t="b">
        <f t="shared" si="8"/>
        <v>1</v>
      </c>
      <c r="S36">
        <f t="shared" si="9"/>
        <v>1900</v>
      </c>
      <c r="T36" t="b">
        <f t="shared" si="10"/>
        <v>1</v>
      </c>
      <c r="U36">
        <f t="shared" si="11"/>
        <v>1</v>
      </c>
      <c r="V36" t="b">
        <f t="shared" si="12"/>
        <v>1</v>
      </c>
      <c r="W36">
        <f t="shared" si="13"/>
        <v>0</v>
      </c>
      <c r="X36" t="b">
        <f t="shared" si="14"/>
        <v>1</v>
      </c>
      <c r="Z36">
        <f t="shared" si="15"/>
        <v>0</v>
      </c>
      <c r="AA36">
        <f t="shared" si="16"/>
        <v>0</v>
      </c>
      <c r="AB36">
        <f t="shared" si="17"/>
        <v>0</v>
      </c>
      <c r="AC36">
        <f t="shared" si="18"/>
        <v>0</v>
      </c>
    </row>
    <row r="37" spans="2:29" ht="29.25" customHeight="1" x14ac:dyDescent="0.25">
      <c r="B37" s="22">
        <v>8</v>
      </c>
      <c r="C37" s="185"/>
      <c r="D37" s="186"/>
      <c r="E37" s="187"/>
      <c r="F37" s="72"/>
      <c r="G37" s="72"/>
      <c r="H37" s="188"/>
      <c r="I37" s="189"/>
      <c r="J37" s="190"/>
      <c r="K37" s="25" t="str">
        <f t="shared" si="2"/>
        <v/>
      </c>
      <c r="M37">
        <f t="shared" si="3"/>
        <v>1900</v>
      </c>
      <c r="N37" t="b">
        <f t="shared" si="4"/>
        <v>1</v>
      </c>
      <c r="O37">
        <f t="shared" si="5"/>
        <v>1</v>
      </c>
      <c r="P37" t="b">
        <f t="shared" si="6"/>
        <v>1</v>
      </c>
      <c r="Q37">
        <f t="shared" si="7"/>
        <v>0</v>
      </c>
      <c r="R37" t="b">
        <f t="shared" si="8"/>
        <v>1</v>
      </c>
      <c r="S37">
        <f t="shared" si="9"/>
        <v>1900</v>
      </c>
      <c r="T37" t="b">
        <f t="shared" si="10"/>
        <v>1</v>
      </c>
      <c r="U37">
        <f t="shared" si="11"/>
        <v>1</v>
      </c>
      <c r="V37" t="b">
        <f t="shared" si="12"/>
        <v>1</v>
      </c>
      <c r="W37">
        <f t="shared" si="13"/>
        <v>0</v>
      </c>
      <c r="X37" t="b">
        <f t="shared" si="14"/>
        <v>1</v>
      </c>
      <c r="Z37">
        <f t="shared" si="15"/>
        <v>0</v>
      </c>
      <c r="AA37">
        <f t="shared" si="16"/>
        <v>0</v>
      </c>
      <c r="AB37">
        <f t="shared" si="17"/>
        <v>0</v>
      </c>
      <c r="AC37">
        <f t="shared" si="18"/>
        <v>0</v>
      </c>
    </row>
    <row r="38" spans="2:29" ht="29.25" customHeight="1" x14ac:dyDescent="0.25">
      <c r="B38" s="22">
        <v>9</v>
      </c>
      <c r="C38" s="185"/>
      <c r="D38" s="186"/>
      <c r="E38" s="187"/>
      <c r="F38" s="72"/>
      <c r="G38" s="72"/>
      <c r="H38" s="188"/>
      <c r="I38" s="189"/>
      <c r="J38" s="190"/>
      <c r="K38" s="25" t="str">
        <f t="shared" si="2"/>
        <v/>
      </c>
      <c r="M38">
        <f t="shared" si="3"/>
        <v>1900</v>
      </c>
      <c r="N38" t="b">
        <f t="shared" si="4"/>
        <v>1</v>
      </c>
      <c r="O38">
        <f t="shared" si="5"/>
        <v>1</v>
      </c>
      <c r="P38" t="b">
        <f t="shared" si="6"/>
        <v>1</v>
      </c>
      <c r="Q38">
        <f t="shared" si="7"/>
        <v>0</v>
      </c>
      <c r="R38" t="b">
        <f t="shared" si="8"/>
        <v>1</v>
      </c>
      <c r="S38">
        <f t="shared" si="9"/>
        <v>1900</v>
      </c>
      <c r="T38" t="b">
        <f t="shared" si="10"/>
        <v>1</v>
      </c>
      <c r="U38">
        <f t="shared" si="11"/>
        <v>1</v>
      </c>
      <c r="V38" t="b">
        <f t="shared" si="12"/>
        <v>1</v>
      </c>
      <c r="W38">
        <f t="shared" si="13"/>
        <v>0</v>
      </c>
      <c r="X38" t="b">
        <f t="shared" si="14"/>
        <v>1</v>
      </c>
      <c r="Z38">
        <f t="shared" si="15"/>
        <v>0</v>
      </c>
      <c r="AA38">
        <f t="shared" si="16"/>
        <v>0</v>
      </c>
      <c r="AB38">
        <f t="shared" si="17"/>
        <v>0</v>
      </c>
      <c r="AC38">
        <f t="shared" si="18"/>
        <v>0</v>
      </c>
    </row>
    <row r="39" spans="2:29" ht="29.25" customHeight="1" x14ac:dyDescent="0.25">
      <c r="B39" s="22">
        <v>10</v>
      </c>
      <c r="C39" s="185"/>
      <c r="D39" s="186"/>
      <c r="E39" s="187"/>
      <c r="F39" s="72"/>
      <c r="G39" s="72"/>
      <c r="H39" s="188"/>
      <c r="I39" s="189"/>
      <c r="J39" s="190"/>
      <c r="K39" s="25" t="str">
        <f t="shared" si="2"/>
        <v/>
      </c>
      <c r="M39">
        <f t="shared" si="3"/>
        <v>1900</v>
      </c>
      <c r="N39" t="b">
        <f t="shared" si="4"/>
        <v>1</v>
      </c>
      <c r="O39">
        <f t="shared" si="5"/>
        <v>1</v>
      </c>
      <c r="P39" t="b">
        <f t="shared" si="6"/>
        <v>1</v>
      </c>
      <c r="Q39">
        <f t="shared" si="7"/>
        <v>0</v>
      </c>
      <c r="R39" t="b">
        <f t="shared" si="8"/>
        <v>1</v>
      </c>
      <c r="S39">
        <f t="shared" si="9"/>
        <v>1900</v>
      </c>
      <c r="T39" t="b">
        <f t="shared" si="10"/>
        <v>1</v>
      </c>
      <c r="U39">
        <f t="shared" si="11"/>
        <v>1</v>
      </c>
      <c r="V39" t="b">
        <f t="shared" si="12"/>
        <v>1</v>
      </c>
      <c r="W39">
        <f t="shared" si="13"/>
        <v>0</v>
      </c>
      <c r="X39" t="b">
        <f t="shared" si="14"/>
        <v>1</v>
      </c>
      <c r="Z39">
        <f t="shared" si="15"/>
        <v>0</v>
      </c>
      <c r="AA39">
        <f t="shared" si="16"/>
        <v>0</v>
      </c>
      <c r="AB39">
        <f t="shared" si="17"/>
        <v>0</v>
      </c>
      <c r="AC39">
        <f t="shared" si="18"/>
        <v>0</v>
      </c>
    </row>
    <row r="40" spans="2:29" ht="27.75" customHeight="1" x14ac:dyDescent="0.25">
      <c r="B40" s="191" t="s">
        <v>1354</v>
      </c>
      <c r="C40" s="192"/>
      <c r="D40" s="192"/>
      <c r="E40" s="192"/>
      <c r="F40" s="192"/>
      <c r="G40" s="192"/>
      <c r="H40" s="192"/>
      <c r="I40" s="192"/>
      <c r="J40" s="192"/>
    </row>
    <row r="41" spans="2:29" ht="8.25" customHeight="1" x14ac:dyDescent="0.25">
      <c r="B41" s="20"/>
      <c r="C41" s="29"/>
      <c r="D41" s="20"/>
      <c r="E41" s="20"/>
      <c r="F41" s="20"/>
      <c r="G41" s="20"/>
      <c r="H41" s="20"/>
      <c r="I41" s="20"/>
      <c r="J41" s="20"/>
    </row>
    <row r="42" spans="2:29" ht="28.35" customHeight="1" x14ac:dyDescent="0.25">
      <c r="B42" s="100" t="s">
        <v>1511</v>
      </c>
      <c r="C42" s="195" t="s">
        <v>1328</v>
      </c>
      <c r="D42" s="196"/>
      <c r="E42" s="197"/>
      <c r="F42" s="193" t="s">
        <v>1512</v>
      </c>
      <c r="G42" s="194"/>
      <c r="H42" s="194"/>
      <c r="I42" s="194"/>
      <c r="J42" s="194"/>
      <c r="K42" s="26" t="str">
        <f>IF(AND(SUM(M43:M52)=0,E6&lt;&gt;""),"&lt;-- Saisie d'un ou plusieurs risques",IF(AND(E7&lt;&gt;"",SUM(M43:M52)&gt;0),"&lt;-- Attention. Obligatoire seulement pour les projets d'investissement",""))</f>
        <v/>
      </c>
    </row>
    <row r="43" spans="2:29" ht="28.35" customHeight="1" x14ac:dyDescent="0.25">
      <c r="B43" s="22">
        <v>1</v>
      </c>
      <c r="C43" s="182"/>
      <c r="D43" s="183"/>
      <c r="E43" s="184"/>
      <c r="F43" s="181"/>
      <c r="G43" s="181"/>
      <c r="H43" s="181"/>
      <c r="I43" s="181"/>
      <c r="J43" s="181"/>
      <c r="M43">
        <f t="shared" ref="M43:M52" si="19">IF(AND(C43="",F43=""),0,1)</f>
        <v>0</v>
      </c>
    </row>
    <row r="44" spans="2:29" ht="28.35" customHeight="1" x14ac:dyDescent="0.25">
      <c r="B44" s="22">
        <v>2</v>
      </c>
      <c r="C44" s="182"/>
      <c r="D44" s="183"/>
      <c r="E44" s="184"/>
      <c r="F44" s="181"/>
      <c r="G44" s="181"/>
      <c r="H44" s="181"/>
      <c r="I44" s="181"/>
      <c r="J44" s="181"/>
      <c r="M44">
        <f t="shared" si="19"/>
        <v>0</v>
      </c>
    </row>
    <row r="45" spans="2:29" ht="28.35" customHeight="1" x14ac:dyDescent="0.25">
      <c r="B45" s="22">
        <v>3</v>
      </c>
      <c r="C45" s="182"/>
      <c r="D45" s="183"/>
      <c r="E45" s="184"/>
      <c r="F45" s="181"/>
      <c r="G45" s="181"/>
      <c r="H45" s="181"/>
      <c r="I45" s="181"/>
      <c r="J45" s="181"/>
      <c r="M45">
        <f t="shared" si="19"/>
        <v>0</v>
      </c>
    </row>
    <row r="46" spans="2:29" ht="28.35" customHeight="1" x14ac:dyDescent="0.25">
      <c r="B46" s="22">
        <v>4</v>
      </c>
      <c r="C46" s="182"/>
      <c r="D46" s="183"/>
      <c r="E46" s="184"/>
      <c r="F46" s="181"/>
      <c r="G46" s="181"/>
      <c r="H46" s="181"/>
      <c r="I46" s="181"/>
      <c r="J46" s="181"/>
      <c r="M46">
        <f t="shared" si="19"/>
        <v>0</v>
      </c>
    </row>
    <row r="47" spans="2:29" ht="28.35" customHeight="1" x14ac:dyDescent="0.25">
      <c r="B47" s="22">
        <v>5</v>
      </c>
      <c r="C47" s="182"/>
      <c r="D47" s="183"/>
      <c r="E47" s="184"/>
      <c r="F47" s="181"/>
      <c r="G47" s="181"/>
      <c r="H47" s="181"/>
      <c r="I47" s="181"/>
      <c r="J47" s="181"/>
      <c r="M47">
        <f t="shared" si="19"/>
        <v>0</v>
      </c>
    </row>
    <row r="48" spans="2:29" ht="28.35" customHeight="1" x14ac:dyDescent="0.25">
      <c r="B48" s="22">
        <v>6</v>
      </c>
      <c r="C48" s="182"/>
      <c r="D48" s="183"/>
      <c r="E48" s="184"/>
      <c r="F48" s="181"/>
      <c r="G48" s="181"/>
      <c r="H48" s="181"/>
      <c r="I48" s="181"/>
      <c r="J48" s="181"/>
      <c r="M48">
        <f t="shared" si="19"/>
        <v>0</v>
      </c>
    </row>
    <row r="49" spans="2:13" ht="28.35" customHeight="1" x14ac:dyDescent="0.25">
      <c r="B49" s="22">
        <v>7</v>
      </c>
      <c r="C49" s="182"/>
      <c r="D49" s="183"/>
      <c r="E49" s="184"/>
      <c r="F49" s="181"/>
      <c r="G49" s="181"/>
      <c r="H49" s="181"/>
      <c r="I49" s="181"/>
      <c r="J49" s="181"/>
      <c r="M49">
        <f t="shared" si="19"/>
        <v>0</v>
      </c>
    </row>
    <row r="50" spans="2:13" ht="28.35" customHeight="1" x14ac:dyDescent="0.25">
      <c r="B50" s="22">
        <v>8</v>
      </c>
      <c r="C50" s="182"/>
      <c r="D50" s="183"/>
      <c r="E50" s="184"/>
      <c r="F50" s="181"/>
      <c r="G50" s="181"/>
      <c r="H50" s="181"/>
      <c r="I50" s="181"/>
      <c r="J50" s="181"/>
      <c r="M50">
        <f t="shared" si="19"/>
        <v>0</v>
      </c>
    </row>
    <row r="51" spans="2:13" ht="28.35" customHeight="1" x14ac:dyDescent="0.25">
      <c r="B51" s="22">
        <v>9</v>
      </c>
      <c r="C51" s="182"/>
      <c r="D51" s="183"/>
      <c r="E51" s="184"/>
      <c r="F51" s="181"/>
      <c r="G51" s="181"/>
      <c r="H51" s="181"/>
      <c r="I51" s="181"/>
      <c r="J51" s="181"/>
      <c r="M51">
        <f t="shared" si="19"/>
        <v>0</v>
      </c>
    </row>
    <row r="52" spans="2:13" ht="28.35" customHeight="1" x14ac:dyDescent="0.25">
      <c r="B52" s="22">
        <v>10</v>
      </c>
      <c r="C52" s="182"/>
      <c r="D52" s="183"/>
      <c r="E52" s="184"/>
      <c r="F52" s="181"/>
      <c r="G52" s="181"/>
      <c r="H52" s="181"/>
      <c r="I52" s="181"/>
      <c r="J52" s="181"/>
      <c r="M52">
        <f t="shared" si="19"/>
        <v>0</v>
      </c>
    </row>
  </sheetData>
  <mergeCells count="76">
    <mergeCell ref="H32:J32"/>
    <mergeCell ref="C19:J19"/>
    <mergeCell ref="H29:J29"/>
    <mergeCell ref="B25:J25"/>
    <mergeCell ref="B26:D26"/>
    <mergeCell ref="C29:E29"/>
    <mergeCell ref="E26:F26"/>
    <mergeCell ref="B27:D27"/>
    <mergeCell ref="E27:F27"/>
    <mergeCell ref="G26:H26"/>
    <mergeCell ref="I26:J26"/>
    <mergeCell ref="C20:J20"/>
    <mergeCell ref="C31:E31"/>
    <mergeCell ref="B1:J1"/>
    <mergeCell ref="B9:J9"/>
    <mergeCell ref="B10:J10"/>
    <mergeCell ref="B5:J5"/>
    <mergeCell ref="B7:D7"/>
    <mergeCell ref="B6:D6"/>
    <mergeCell ref="E6:J6"/>
    <mergeCell ref="E7:J7"/>
    <mergeCell ref="B12:J12"/>
    <mergeCell ref="B11:J11"/>
    <mergeCell ref="B3:D3"/>
    <mergeCell ref="E3:J3"/>
    <mergeCell ref="B13:J13"/>
    <mergeCell ref="C14:J14"/>
    <mergeCell ref="C33:E33"/>
    <mergeCell ref="C34:E34"/>
    <mergeCell ref="C35:E35"/>
    <mergeCell ref="C36:E36"/>
    <mergeCell ref="G27:J27"/>
    <mergeCell ref="C21:J21"/>
    <mergeCell ref="C22:J22"/>
    <mergeCell ref="C23:J23"/>
    <mergeCell ref="C15:J15"/>
    <mergeCell ref="C16:J16"/>
    <mergeCell ref="C17:J17"/>
    <mergeCell ref="C18:J18"/>
    <mergeCell ref="H30:J30"/>
    <mergeCell ref="C30:E30"/>
    <mergeCell ref="H31:J31"/>
    <mergeCell ref="C52:E52"/>
    <mergeCell ref="F48:J48"/>
    <mergeCell ref="F51:J51"/>
    <mergeCell ref="F52:J52"/>
    <mergeCell ref="F49:J49"/>
    <mergeCell ref="F50:J50"/>
    <mergeCell ref="C48:E48"/>
    <mergeCell ref="C49:E49"/>
    <mergeCell ref="C50:E50"/>
    <mergeCell ref="C51:E51"/>
    <mergeCell ref="F44:J44"/>
    <mergeCell ref="F45:J45"/>
    <mergeCell ref="F46:J46"/>
    <mergeCell ref="F47:J47"/>
    <mergeCell ref="C47:E47"/>
    <mergeCell ref="C44:E44"/>
    <mergeCell ref="C45:E45"/>
    <mergeCell ref="C46:E46"/>
    <mergeCell ref="F43:J43"/>
    <mergeCell ref="C43:E43"/>
    <mergeCell ref="C32:E32"/>
    <mergeCell ref="H39:J39"/>
    <mergeCell ref="B40:J40"/>
    <mergeCell ref="F42:J42"/>
    <mergeCell ref="H33:J33"/>
    <mergeCell ref="H34:J34"/>
    <mergeCell ref="H35:J35"/>
    <mergeCell ref="H36:J36"/>
    <mergeCell ref="H37:J37"/>
    <mergeCell ref="H38:J38"/>
    <mergeCell ref="C37:E37"/>
    <mergeCell ref="C38:E38"/>
    <mergeCell ref="C39:E39"/>
    <mergeCell ref="C42:E42"/>
  </mergeCells>
  <conditionalFormatting sqref="B10:J10">
    <cfRule type="expression" dxfId="45" priority="60">
      <formula>B10=""</formula>
    </cfRule>
  </conditionalFormatting>
  <conditionalFormatting sqref="B12:J12">
    <cfRule type="expression" dxfId="44" priority="6">
      <formula>B12=""</formula>
    </cfRule>
  </conditionalFormatting>
  <conditionalFormatting sqref="C30:E30">
    <cfRule type="expression" dxfId="43" priority="52">
      <formula>SUM($O$14:$O$23)=0</formula>
    </cfRule>
  </conditionalFormatting>
  <conditionalFormatting sqref="C14:J14">
    <cfRule type="expression" dxfId="42" priority="58">
      <formula>SUM($M$14:$M$23)=0</formula>
    </cfRule>
  </conditionalFormatting>
  <conditionalFormatting sqref="C15:J23">
    <cfRule type="expression" dxfId="41" priority="5">
      <formula>SUM($M$14:$M$23)=0</formula>
    </cfRule>
  </conditionalFormatting>
  <conditionalFormatting sqref="C31:J39">
    <cfRule type="expression" dxfId="40" priority="1">
      <formula>SUM($O$14:$O$23)=0</formula>
    </cfRule>
  </conditionalFormatting>
  <conditionalFormatting sqref="C43:J52">
    <cfRule type="expression" dxfId="39" priority="44">
      <formula>AND(SUM($M$43:$M$52)=0,$E$6&lt;&gt;"")</formula>
    </cfRule>
  </conditionalFormatting>
  <conditionalFormatting sqref="E26:F27">
    <cfRule type="expression" dxfId="38" priority="55">
      <formula>E26=""</formula>
    </cfRule>
  </conditionalFormatting>
  <conditionalFormatting sqref="E3:J3">
    <cfRule type="expression" dxfId="37" priority="63">
      <formula>E3=""</formula>
    </cfRule>
  </conditionalFormatting>
  <conditionalFormatting sqref="E6:J6">
    <cfRule type="expression" dxfId="36" priority="62">
      <formula>AND(E6="",E7="")</formula>
    </cfRule>
  </conditionalFormatting>
  <conditionalFormatting sqref="E7:J7">
    <cfRule type="expression" dxfId="35" priority="61">
      <formula>AND(E6="",E7="")</formula>
    </cfRule>
  </conditionalFormatting>
  <conditionalFormatting sqref="F30:J30">
    <cfRule type="expression" dxfId="34" priority="49">
      <formula>SUM($O$14:$O$23)=0</formula>
    </cfRule>
  </conditionalFormatting>
  <conditionalFormatting sqref="I26:J26">
    <cfRule type="expression" dxfId="33" priority="54">
      <formula>I26=""</formula>
    </cfRule>
  </conditionalFormatting>
  <dataValidations count="1">
    <dataValidation type="date" allowBlank="1" showInputMessage="1" showErrorMessage="1" error="Inscrire un format date valide." sqref="E26:F27 F30:G39 I26:J26" xr:uid="{71A2B7D0-6B15-4B89-88B7-E376C75D993F}">
      <formula1>18264</formula1>
      <formula2>73051</formula2>
    </dataValidation>
  </dataValidations>
  <pageMargins left="0.55118110236220474" right="0.51181102362204722" top="0.4330708661417322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4 juillet 2023
Onglet Description
Page &amp;P de &amp;N</oddFooter>
  </headerFooter>
  <legacyDrawing r:id="rId2"/>
  <extLst>
    <ext xmlns:x14="http://schemas.microsoft.com/office/spreadsheetml/2009/9/main" uri="{CCE6A557-97BC-4b89-ADB6-D9C93CAAB3DF}">
      <x14:dataValidations xmlns:xm="http://schemas.microsoft.com/office/excel/2006/main" count="4">
        <x14:dataValidation type="list" allowBlank="1" showErrorMessage="1" error="Sélectionnez dans la liste uniquement." xr:uid="{78D3D570-A7CA-4A36-AE6E-48F9C08B6D18}">
          <x14:formula1>
            <xm:f>Liste!$N$2:$N$3</xm:f>
          </x14:formula1>
          <xm:sqref>E3:J3</xm:sqref>
        </x14:dataValidation>
        <x14:dataValidation type="list" allowBlank="1" showErrorMessage="1" errorTitle="Projet d'investissement" error="Sélectionnez dans la liste uniquement." xr:uid="{819A8B91-058B-44D3-BC88-5E881235ECA2}">
          <x14:formula1>
            <xm:f>Liste!$P$2:$P$4</xm:f>
          </x14:formula1>
          <xm:sqref>E6:J6</xm:sqref>
        </x14:dataValidation>
        <x14:dataValidation type="list" allowBlank="1" showErrorMessage="1" errorTitle="Études" error="Sélectionnez dans la liste uniquement." xr:uid="{239A782F-2190-4BAB-9E35-4124C04E3DFB}">
          <x14:formula1>
            <xm:f>Liste!$R$2:$R$7</xm:f>
          </x14:formula1>
          <xm:sqref>E7:J7</xm:sqref>
        </x14:dataValidation>
        <x14:dataValidation type="list" allowBlank="1" xr:uid="{BDB989D8-2A90-4151-B895-27FA219E33AE}">
          <x14:formula1>
            <xm:f>Liste!$T$2:$T$7</xm:f>
          </x14:formula1>
          <xm:sqref>H30:J39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C75D-B7C9-4F7D-90BF-5AEDF5B1ABD5}">
  <sheetPr codeName="Feuil4"/>
  <dimension ref="B1:Q17"/>
  <sheetViews>
    <sheetView showGridLines="0" showRowColHeaders="0" topLeftCell="A4" zoomScaleNormal="100" workbookViewId="0">
      <selection activeCell="B6" sqref="B6:I6"/>
    </sheetView>
  </sheetViews>
  <sheetFormatPr baseColWidth="10" defaultRowHeight="15" x14ac:dyDescent="0.25"/>
  <cols>
    <col min="1" max="1" width="3.140625" customWidth="1"/>
    <col min="2" max="2" width="10.7109375" customWidth="1"/>
    <col min="3" max="3" width="14.42578125" customWidth="1"/>
    <col min="5" max="6" width="11.42578125" customWidth="1"/>
    <col min="9" max="9" width="18.7109375" customWidth="1"/>
    <col min="10" max="10" width="41.5703125" bestFit="1" customWidth="1"/>
    <col min="13" max="13" width="11.42578125" hidden="1" customWidth="1"/>
    <col min="14" max="17" width="11.5703125" hidden="1" customWidth="1"/>
  </cols>
  <sheetData>
    <row r="1" spans="2:13" ht="22.5" customHeight="1" x14ac:dyDescent="0.25">
      <c r="B1" s="159" t="s">
        <v>1494</v>
      </c>
      <c r="C1" s="160"/>
      <c r="D1" s="160"/>
      <c r="E1" s="160"/>
      <c r="F1" s="160"/>
      <c r="G1" s="160"/>
      <c r="H1" s="160"/>
      <c r="I1" s="161"/>
    </row>
    <row r="2" spans="2:13" ht="8.25" customHeight="1" x14ac:dyDescent="0.25">
      <c r="B2" s="20"/>
      <c r="C2" s="20"/>
      <c r="D2" s="20"/>
      <c r="E2" s="20"/>
      <c r="F2" s="20"/>
      <c r="G2" s="20"/>
      <c r="H2" s="20"/>
      <c r="I2" s="20"/>
    </row>
    <row r="3" spans="2:13" ht="16.5" customHeight="1" x14ac:dyDescent="0.25">
      <c r="B3" s="145" t="s">
        <v>1474</v>
      </c>
      <c r="C3" s="146"/>
      <c r="D3" s="146"/>
      <c r="E3" s="146"/>
      <c r="F3" s="146"/>
      <c r="G3" s="146"/>
      <c r="H3" s="146"/>
      <c r="I3" s="147"/>
      <c r="J3" s="26" t="str">
        <f>IF(AND(B4="",Description!E3="Volet 1 - Innovation"),"&lt;--Saisie obligatoire","")</f>
        <v/>
      </c>
    </row>
    <row r="4" spans="2:13" ht="270" customHeight="1" x14ac:dyDescent="0.25">
      <c r="B4" s="134"/>
      <c r="C4" s="135"/>
      <c r="D4" s="135"/>
      <c r="E4" s="135"/>
      <c r="F4" s="135"/>
      <c r="G4" s="135"/>
      <c r="H4" s="135"/>
      <c r="I4" s="136"/>
      <c r="J4" s="26" t="str">
        <f>IF(AND(B4&lt;&gt;"",Description!E3&lt;&gt;"Catégorie A – Études"),"&lt;--Attention, videz les informations. Pour Catégorie A uniquement.","")</f>
        <v/>
      </c>
    </row>
    <row r="5" spans="2:13" ht="16.5" customHeight="1" x14ac:dyDescent="0.25">
      <c r="B5" s="145" t="s">
        <v>1486</v>
      </c>
      <c r="C5" s="146"/>
      <c r="D5" s="146"/>
      <c r="E5" s="146"/>
      <c r="F5" s="146"/>
      <c r="G5" s="146"/>
      <c r="H5" s="146"/>
      <c r="I5" s="147"/>
      <c r="J5" s="26" t="str">
        <f>IF(AND(B6="",Description!E3="Volet 1 - Innovation"),"&lt;--Saisie obligatoire","")</f>
        <v/>
      </c>
    </row>
    <row r="6" spans="2:13" ht="270" customHeight="1" x14ac:dyDescent="0.25">
      <c r="B6" s="134"/>
      <c r="C6" s="135"/>
      <c r="D6" s="135"/>
      <c r="E6" s="135"/>
      <c r="F6" s="135"/>
      <c r="G6" s="135"/>
      <c r="H6" s="135"/>
      <c r="I6" s="136"/>
      <c r="J6" s="26" t="str">
        <f>IF(AND(B6&lt;&gt;"",Description!E3&lt;&gt;"Catégorie A – Études"),"&lt;-- &lt;--Attention, videz les informations. Pour Catégorie A uniquement.","")</f>
        <v/>
      </c>
    </row>
    <row r="7" spans="2:13" ht="16.5" customHeight="1" x14ac:dyDescent="0.25">
      <c r="B7" s="145" t="s">
        <v>1420</v>
      </c>
      <c r="C7" s="146"/>
      <c r="D7" s="146"/>
      <c r="E7" s="146"/>
      <c r="F7" s="146"/>
      <c r="G7" s="146"/>
      <c r="H7" s="146"/>
      <c r="I7" s="147"/>
      <c r="J7" s="26"/>
    </row>
    <row r="8" spans="2:13" ht="98.25" customHeight="1" x14ac:dyDescent="0.25">
      <c r="B8" s="134"/>
      <c r="C8" s="135"/>
      <c r="D8" s="135"/>
      <c r="E8" s="135"/>
      <c r="F8" s="135"/>
      <c r="G8" s="135"/>
      <c r="H8" s="135"/>
      <c r="I8" s="136"/>
      <c r="J8" s="26" t="str">
        <f>IF(B8="","&lt;-- Saisie obligatoire. Mettre « s.o». si sans objet.","")</f>
        <v>&lt;-- Saisie obligatoire. Mettre « s.o». si sans objet.</v>
      </c>
    </row>
    <row r="9" spans="2:13" x14ac:dyDescent="0.25">
      <c r="B9" s="145" t="s">
        <v>1475</v>
      </c>
      <c r="C9" s="146"/>
      <c r="D9" s="146"/>
      <c r="E9" s="146"/>
      <c r="F9" s="146"/>
      <c r="G9" s="146"/>
      <c r="H9" s="146"/>
      <c r="I9" s="147"/>
    </row>
    <row r="10" spans="2:13" ht="270" customHeight="1" x14ac:dyDescent="0.25">
      <c r="B10" s="134"/>
      <c r="C10" s="135"/>
      <c r="D10" s="135"/>
      <c r="E10" s="135"/>
      <c r="F10" s="135"/>
      <c r="G10" s="135"/>
      <c r="H10" s="135"/>
      <c r="I10" s="136"/>
      <c r="J10" s="26" t="str">
        <f>IF(B10="","&lt;-- Saisie obligatoire","")</f>
        <v>&lt;-- Saisie obligatoire</v>
      </c>
    </row>
    <row r="11" spans="2:13" ht="8.4499999999999993" customHeight="1" x14ac:dyDescent="0.25"/>
    <row r="12" spans="2:13" ht="26.25" customHeight="1" x14ac:dyDescent="0.25">
      <c r="B12" s="145" t="s">
        <v>1476</v>
      </c>
      <c r="C12" s="146"/>
      <c r="D12" s="146"/>
      <c r="E12" s="146"/>
      <c r="F12" s="146"/>
      <c r="G12" s="146"/>
      <c r="H12" s="146"/>
      <c r="I12" s="147"/>
    </row>
    <row r="13" spans="2:13" ht="24.75" customHeight="1" x14ac:dyDescent="0.25">
      <c r="B13" s="212" t="s">
        <v>1337</v>
      </c>
      <c r="C13" s="213"/>
      <c r="D13" s="214"/>
      <c r="E13" s="195" t="s">
        <v>1338</v>
      </c>
      <c r="F13" s="196"/>
      <c r="G13" s="196"/>
      <c r="H13" s="196"/>
      <c r="I13" s="197"/>
      <c r="J13" s="3" t="str">
        <f>IF(AND(M13="A1",SUM(M14:M17)=0),"&lt;-- Saisie d'un ou plusieurs indicateurs obligatoire","")</f>
        <v/>
      </c>
      <c r="M13" t="str">
        <f>LEFT(Description!E6,2)</f>
        <v/>
      </c>
    </row>
    <row r="14" spans="2:13" ht="24.75" customHeight="1" x14ac:dyDescent="0.25">
      <c r="B14" s="215" t="s">
        <v>1513</v>
      </c>
      <c r="C14" s="216"/>
      <c r="D14" s="217"/>
      <c r="E14" s="145" t="s">
        <v>1481</v>
      </c>
      <c r="F14" s="146"/>
      <c r="G14" s="147"/>
      <c r="H14" s="228"/>
      <c r="I14" s="229"/>
      <c r="J14" s="97" t="str">
        <f>IF(OR(ISBLANK(H14),ISNUMBER(14)),"&lt;-- Vous devez saisir une valeur numérique.","")</f>
        <v>&lt;-- Vous devez saisir une valeur numérique.</v>
      </c>
      <c r="M14">
        <f>IF(G14="",0,1)</f>
        <v>0</v>
      </c>
    </row>
    <row r="15" spans="2:13" ht="24.75" customHeight="1" x14ac:dyDescent="0.25">
      <c r="B15" s="215" t="s">
        <v>1514</v>
      </c>
      <c r="C15" s="216"/>
      <c r="D15" s="217"/>
      <c r="E15" s="230" t="s">
        <v>1482</v>
      </c>
      <c r="F15" s="231"/>
      <c r="G15" s="232"/>
      <c r="H15" s="233"/>
      <c r="I15" s="234"/>
      <c r="J15" s="98" t="str">
        <f>IF(ISBLANK(H15),"&lt;-- Vous devez saisir une valeur numérique.",IF(H15&gt;H14," &lt;-- L'utilisation annuelle d'eau prévue doit être inférieure à l'utilisation initiale."," "))</f>
        <v>&lt;-- Vous devez saisir une valeur numérique.</v>
      </c>
      <c r="M15">
        <f>IF(H15="",0,1)</f>
        <v>0</v>
      </c>
    </row>
    <row r="16" spans="2:13" ht="24.75" customHeight="1" x14ac:dyDescent="0.25">
      <c r="B16" s="215" t="s">
        <v>1515</v>
      </c>
      <c r="C16" s="216"/>
      <c r="D16" s="217"/>
      <c r="E16" s="221" t="s">
        <v>1481</v>
      </c>
      <c r="F16" s="222"/>
      <c r="G16" s="223"/>
      <c r="H16" s="226" t="str">
        <f>IF(OR(ISBLANK(H15),H14-H15&lt;=0)," ",H14-H15)</f>
        <v xml:space="preserve"> </v>
      </c>
      <c r="I16" s="227"/>
      <c r="J16" s="3"/>
      <c r="M16">
        <f>IF(G16="",0,1)</f>
        <v>0</v>
      </c>
    </row>
    <row r="17" spans="2:13" ht="24.75" customHeight="1" x14ac:dyDescent="0.25">
      <c r="B17" s="218"/>
      <c r="C17" s="219"/>
      <c r="D17" s="220"/>
      <c r="E17" s="221" t="s">
        <v>1487</v>
      </c>
      <c r="F17" s="222"/>
      <c r="G17" s="223"/>
      <c r="H17" s="224" t="str">
        <f>IFERROR(IF((H16/H14)&gt;=0,H16/H14," ")," ")</f>
        <v xml:space="preserve"> </v>
      </c>
      <c r="I17" s="225"/>
      <c r="J17" s="3"/>
      <c r="M17">
        <f>IF(H17="",0,1)</f>
        <v>1</v>
      </c>
    </row>
  </sheetData>
  <mergeCells count="23">
    <mergeCell ref="B12:I12"/>
    <mergeCell ref="B3:I3"/>
    <mergeCell ref="B4:I4"/>
    <mergeCell ref="B5:I5"/>
    <mergeCell ref="B6:I6"/>
    <mergeCell ref="B1:I1"/>
    <mergeCell ref="B7:I7"/>
    <mergeCell ref="B8:I8"/>
    <mergeCell ref="B9:I9"/>
    <mergeCell ref="B10:I10"/>
    <mergeCell ref="E13:I13"/>
    <mergeCell ref="B13:D13"/>
    <mergeCell ref="B16:D17"/>
    <mergeCell ref="E17:G17"/>
    <mergeCell ref="H17:I17"/>
    <mergeCell ref="E16:G16"/>
    <mergeCell ref="H16:I16"/>
    <mergeCell ref="B14:D14"/>
    <mergeCell ref="E14:G14"/>
    <mergeCell ref="H14:I14"/>
    <mergeCell ref="B15:D15"/>
    <mergeCell ref="E15:G15"/>
    <mergeCell ref="H15:I15"/>
  </mergeCells>
  <conditionalFormatting sqref="B8:I8">
    <cfRule type="expression" dxfId="30" priority="23">
      <formula>B8=""</formula>
    </cfRule>
  </conditionalFormatting>
  <conditionalFormatting sqref="B10:I10">
    <cfRule type="expression" dxfId="29" priority="22">
      <formula>B10=""</formula>
    </cfRule>
  </conditionalFormatting>
  <conditionalFormatting sqref="H16">
    <cfRule type="expression" dxfId="28" priority="149">
      <formula>AND(N13="A1",N16=0,(N16+N17)&lt;&gt;2,SUM(N14:N15)=0)</formula>
    </cfRule>
  </conditionalFormatting>
  <conditionalFormatting sqref="H14:I14">
    <cfRule type="expression" dxfId="27" priority="4">
      <formula>H14:I14=""</formula>
    </cfRule>
  </conditionalFormatting>
  <conditionalFormatting sqref="H15:I15">
    <cfRule type="expression" dxfId="26" priority="1">
      <formula>$H$15=""</formula>
    </cfRule>
    <cfRule type="expression" dxfId="25" priority="2">
      <formula>H16:I16=""</formula>
    </cfRule>
  </conditionalFormatting>
  <conditionalFormatting sqref="H17:I17">
    <cfRule type="expression" dxfId="24" priority="151">
      <formula>AND(M13="A1",M17=0,(M16+M17)&lt;&gt;2,SUM(M14:M15)=0)</formula>
    </cfRule>
  </conditionalFormatting>
  <pageMargins left="0.55118110236220474" right="0.51181102362204722" top="0.4330708661417322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4 juillet 2023
Onglet Retombées
Page &amp;P de &amp;N</oddFooter>
  </headerFooter>
  <rowBreaks count="1" manualBreakCount="1">
    <brk id="8" min="1" max="8" man="1"/>
  </rowBreaks>
  <ignoredErrors>
    <ignoredError sqref="J4" formula="1"/>
    <ignoredError sqref="H16:H17"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20" id="{6A8DECA5-88EF-4C79-8BEC-D9FC5E037C7F}">
            <xm:f>AND(B4="",Description!E3="Catégorie B - Projets d'investissements")</xm:f>
            <x14:dxf>
              <fill>
                <patternFill>
                  <bgColor rgb="FFFFFF66"/>
                </patternFill>
              </fill>
            </x14:dxf>
          </x14:cfRule>
          <xm:sqref>B4:I4</xm:sqref>
        </x14:conditionalFormatting>
        <x14:conditionalFormatting xmlns:xm="http://schemas.microsoft.com/office/excel/2006/main">
          <x14:cfRule type="expression" priority="19" id="{B635AC56-A61D-447D-BEDF-2B573A43F065}">
            <xm:f>AND(B6="",Description!E3="Catégorie B - Projets d'investissements")</xm:f>
            <x14:dxf>
              <fill>
                <patternFill>
                  <bgColor rgb="FFFFFF66"/>
                </patternFill>
              </fill>
            </x14:dxf>
          </x14:cfRule>
          <xm:sqref>B6:I6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C343-C36E-46BD-B3FD-23A3BE2220C0}">
  <sheetPr codeName="Feuil7"/>
  <dimension ref="B1:W32"/>
  <sheetViews>
    <sheetView showGridLines="0" showRowColHeaders="0" topLeftCell="A5" zoomScale="95" zoomScaleNormal="95" workbookViewId="0">
      <selection activeCell="M32" sqref="M32"/>
    </sheetView>
  </sheetViews>
  <sheetFormatPr baseColWidth="10" defaultRowHeight="15" x14ac:dyDescent="0.25"/>
  <cols>
    <col min="1" max="1" width="3.140625" customWidth="1"/>
    <col min="2" max="6" width="10.28515625" customWidth="1"/>
    <col min="7" max="10" width="5.5703125" customWidth="1"/>
    <col min="11" max="11" width="10.7109375" customWidth="1"/>
    <col min="12" max="12" width="11" customWidth="1"/>
    <col min="15" max="17" width="11.42578125" hidden="1" customWidth="1"/>
    <col min="18" max="23" width="0" hidden="1" customWidth="1"/>
  </cols>
  <sheetData>
    <row r="1" spans="2:23" ht="22.5" customHeight="1" x14ac:dyDescent="0.25">
      <c r="B1" s="159" t="s">
        <v>1349</v>
      </c>
      <c r="C1" s="160"/>
      <c r="D1" s="160"/>
      <c r="E1" s="160"/>
      <c r="F1" s="160"/>
      <c r="G1" s="160"/>
      <c r="H1" s="160"/>
      <c r="I1" s="160"/>
      <c r="J1" s="160"/>
      <c r="K1" s="160"/>
      <c r="L1" s="161"/>
    </row>
    <row r="2" spans="2:23" ht="8.25" customHeight="1" x14ac:dyDescent="0.25">
      <c r="B2" s="73"/>
      <c r="D2" s="73"/>
      <c r="F2" s="73"/>
      <c r="G2" s="74"/>
      <c r="J2" s="73"/>
      <c r="K2" s="73"/>
      <c r="L2" s="73"/>
    </row>
    <row r="3" spans="2:23" ht="45" customHeight="1" x14ac:dyDescent="0.25">
      <c r="B3" s="236" t="s">
        <v>1346</v>
      </c>
      <c r="C3" s="236"/>
      <c r="D3" s="236" t="s">
        <v>1347</v>
      </c>
      <c r="E3" s="236"/>
      <c r="F3" s="236"/>
      <c r="G3" s="236" t="s">
        <v>1348</v>
      </c>
      <c r="H3" s="236"/>
      <c r="I3" s="236"/>
      <c r="J3" s="236"/>
      <c r="K3" s="68" t="s">
        <v>1405</v>
      </c>
      <c r="L3" s="68" t="s">
        <v>1342</v>
      </c>
      <c r="M3" s="3" t="str">
        <f>IF(SUM(Q4:Q13)=0,"&lt;-- Saisie obligatoire d'un ou de plusieurs membres de l'équipe.","")</f>
        <v>&lt;-- Saisie obligatoire d'un ou de plusieurs membres de l'équipe.</v>
      </c>
    </row>
    <row r="4" spans="2:23" ht="29.45" customHeight="1" x14ac:dyDescent="0.25">
      <c r="B4" s="235"/>
      <c r="C4" s="235"/>
      <c r="D4" s="198"/>
      <c r="E4" s="199"/>
      <c r="F4" s="200"/>
      <c r="G4" s="198"/>
      <c r="H4" s="199"/>
      <c r="I4" s="199"/>
      <c r="J4" s="200"/>
      <c r="K4" s="78"/>
      <c r="L4" s="24"/>
      <c r="M4" s="3" t="str">
        <f>IF(AND(K4&lt;&gt;"",Q4&gt;0,O4=FALSE),"&lt;-- Attention. Entrer en nombre d'année l'expertise de la personne dans le cadre du projet.",IF(AND(K4&lt;&gt;"",K4&gt;100),"&lt;-- Entrez un nombre d'année numérique (ou réaliste).",IF(AND(SUM(S4:W4)&gt;0,SUM(S4:W4)&lt;5),"&lt;-- Vous devez compléter la ligne entière.","")))</f>
        <v/>
      </c>
      <c r="O4" t="b">
        <f t="shared" ref="O4:O13" si="0">ISNUMBER(K4)</f>
        <v>0</v>
      </c>
      <c r="Q4">
        <f>IF(AND(B4&lt;&gt;"",D4&lt;&gt;"",G4&lt;&gt;"",K4&lt;&gt;"",L4&lt;&gt;""),1,0)</f>
        <v>0</v>
      </c>
      <c r="S4">
        <f>IF(B4&lt;&gt;"",1,0)</f>
        <v>0</v>
      </c>
      <c r="T4">
        <f>IF(D4&lt;&gt;"",1,0)</f>
        <v>0</v>
      </c>
      <c r="U4">
        <f>IF(G4&lt;&gt;"",1,0)</f>
        <v>0</v>
      </c>
      <c r="V4">
        <f>IF(K4&lt;&gt;"",1,0)</f>
        <v>0</v>
      </c>
      <c r="W4">
        <f>IF(L4&lt;&gt;"",1,0)</f>
        <v>0</v>
      </c>
    </row>
    <row r="5" spans="2:23" ht="29.45" customHeight="1" x14ac:dyDescent="0.25">
      <c r="B5" s="235"/>
      <c r="C5" s="235"/>
      <c r="D5" s="198"/>
      <c r="E5" s="199"/>
      <c r="F5" s="200"/>
      <c r="G5" s="198"/>
      <c r="H5" s="199"/>
      <c r="I5" s="199"/>
      <c r="J5" s="200"/>
      <c r="K5" s="78"/>
      <c r="L5" s="24"/>
      <c r="M5" s="3" t="str">
        <f t="shared" ref="M5:M13" si="1">IF(AND(K5&lt;&gt;"",Q5&gt;0,O5=FALSE),"&lt;-- Attention. Entrer l'expertise dans le cadre du projet en nombre d'année.","")</f>
        <v/>
      </c>
      <c r="O5" t="b">
        <f t="shared" si="0"/>
        <v>0</v>
      </c>
      <c r="Q5">
        <f t="shared" ref="Q5:Q13" si="2">IF(OR(B5&lt;&gt;"",D5&lt;&gt;"",G5&lt;&gt;"",K5&lt;&gt;"",L5&lt;&gt;""),1,0)</f>
        <v>0</v>
      </c>
      <c r="S5">
        <f t="shared" ref="S5:S13" si="3">IF(B5&lt;&gt;"",1,0)</f>
        <v>0</v>
      </c>
      <c r="T5">
        <f t="shared" ref="T5:T13" si="4">IF(D5&lt;&gt;"",1,0)</f>
        <v>0</v>
      </c>
      <c r="U5">
        <f t="shared" ref="U5:U13" si="5">IF(G5&lt;&gt;"",1,0)</f>
        <v>0</v>
      </c>
      <c r="V5">
        <f t="shared" ref="V5:V13" si="6">IF(K5&lt;&gt;"",1,0)</f>
        <v>0</v>
      </c>
      <c r="W5">
        <f t="shared" ref="W5:W13" si="7">IF(L5&lt;&gt;"",1,0)</f>
        <v>0</v>
      </c>
    </row>
    <row r="6" spans="2:23" ht="29.45" customHeight="1" x14ac:dyDescent="0.25">
      <c r="B6" s="235"/>
      <c r="C6" s="235"/>
      <c r="D6" s="198"/>
      <c r="E6" s="199"/>
      <c r="F6" s="200"/>
      <c r="G6" s="198"/>
      <c r="H6" s="199"/>
      <c r="I6" s="199"/>
      <c r="J6" s="200"/>
      <c r="K6" s="78"/>
      <c r="L6" s="24"/>
      <c r="M6" s="3" t="str">
        <f t="shared" si="1"/>
        <v/>
      </c>
      <c r="O6" t="b">
        <f t="shared" si="0"/>
        <v>0</v>
      </c>
      <c r="Q6">
        <f t="shared" si="2"/>
        <v>0</v>
      </c>
      <c r="S6">
        <f t="shared" si="3"/>
        <v>0</v>
      </c>
      <c r="T6">
        <f t="shared" si="4"/>
        <v>0</v>
      </c>
      <c r="U6">
        <f t="shared" si="5"/>
        <v>0</v>
      </c>
      <c r="V6">
        <f t="shared" si="6"/>
        <v>0</v>
      </c>
      <c r="W6">
        <f t="shared" si="7"/>
        <v>0</v>
      </c>
    </row>
    <row r="7" spans="2:23" ht="29.45" customHeight="1" x14ac:dyDescent="0.25">
      <c r="B7" s="235"/>
      <c r="C7" s="235"/>
      <c r="D7" s="198"/>
      <c r="E7" s="199"/>
      <c r="F7" s="200"/>
      <c r="G7" s="198"/>
      <c r="H7" s="199"/>
      <c r="I7" s="199"/>
      <c r="J7" s="200"/>
      <c r="K7" s="78"/>
      <c r="L7" s="24"/>
      <c r="M7" s="3" t="str">
        <f t="shared" si="1"/>
        <v/>
      </c>
      <c r="O7" t="b">
        <f t="shared" si="0"/>
        <v>0</v>
      </c>
      <c r="Q7">
        <f t="shared" si="2"/>
        <v>0</v>
      </c>
      <c r="S7">
        <f t="shared" si="3"/>
        <v>0</v>
      </c>
      <c r="T7">
        <f t="shared" si="4"/>
        <v>0</v>
      </c>
      <c r="U7">
        <f t="shared" si="5"/>
        <v>0</v>
      </c>
      <c r="V7">
        <f t="shared" si="6"/>
        <v>0</v>
      </c>
      <c r="W7">
        <f t="shared" si="7"/>
        <v>0</v>
      </c>
    </row>
    <row r="8" spans="2:23" ht="29.45" customHeight="1" x14ac:dyDescent="0.25">
      <c r="B8" s="235"/>
      <c r="C8" s="235"/>
      <c r="D8" s="198"/>
      <c r="E8" s="199"/>
      <c r="F8" s="200"/>
      <c r="G8" s="198"/>
      <c r="H8" s="199"/>
      <c r="I8" s="199"/>
      <c r="J8" s="200"/>
      <c r="K8" s="78"/>
      <c r="L8" s="24"/>
      <c r="M8" s="3" t="str">
        <f t="shared" si="1"/>
        <v/>
      </c>
      <c r="O8" t="b">
        <f t="shared" si="0"/>
        <v>0</v>
      </c>
      <c r="Q8">
        <f t="shared" si="2"/>
        <v>0</v>
      </c>
      <c r="S8">
        <f t="shared" si="3"/>
        <v>0</v>
      </c>
      <c r="T8">
        <f t="shared" si="4"/>
        <v>0</v>
      </c>
      <c r="U8">
        <f t="shared" si="5"/>
        <v>0</v>
      </c>
      <c r="V8">
        <f t="shared" si="6"/>
        <v>0</v>
      </c>
      <c r="W8">
        <f t="shared" si="7"/>
        <v>0</v>
      </c>
    </row>
    <row r="9" spans="2:23" ht="29.45" customHeight="1" x14ac:dyDescent="0.25">
      <c r="B9" s="235"/>
      <c r="C9" s="235"/>
      <c r="D9" s="198"/>
      <c r="E9" s="199"/>
      <c r="F9" s="200"/>
      <c r="G9" s="198"/>
      <c r="H9" s="199"/>
      <c r="I9" s="199"/>
      <c r="J9" s="200"/>
      <c r="K9" s="78"/>
      <c r="L9" s="24"/>
      <c r="M9" s="3" t="str">
        <f t="shared" si="1"/>
        <v/>
      </c>
      <c r="O9" t="b">
        <f t="shared" si="0"/>
        <v>0</v>
      </c>
      <c r="Q9">
        <f t="shared" si="2"/>
        <v>0</v>
      </c>
      <c r="S9">
        <f t="shared" si="3"/>
        <v>0</v>
      </c>
      <c r="T9">
        <f t="shared" si="4"/>
        <v>0</v>
      </c>
      <c r="U9">
        <f t="shared" si="5"/>
        <v>0</v>
      </c>
      <c r="V9">
        <f t="shared" si="6"/>
        <v>0</v>
      </c>
      <c r="W9">
        <f t="shared" si="7"/>
        <v>0</v>
      </c>
    </row>
    <row r="10" spans="2:23" ht="29.45" customHeight="1" x14ac:dyDescent="0.25">
      <c r="B10" s="235"/>
      <c r="C10" s="235"/>
      <c r="D10" s="198"/>
      <c r="E10" s="199"/>
      <c r="F10" s="200"/>
      <c r="G10" s="198"/>
      <c r="H10" s="199"/>
      <c r="I10" s="199"/>
      <c r="J10" s="200"/>
      <c r="K10" s="78"/>
      <c r="L10" s="24"/>
      <c r="M10" s="3" t="str">
        <f t="shared" si="1"/>
        <v/>
      </c>
      <c r="O10" t="b">
        <f t="shared" si="0"/>
        <v>0</v>
      </c>
      <c r="Q10">
        <f t="shared" si="2"/>
        <v>0</v>
      </c>
      <c r="S10">
        <f t="shared" si="3"/>
        <v>0</v>
      </c>
      <c r="T10">
        <f t="shared" si="4"/>
        <v>0</v>
      </c>
      <c r="U10">
        <f t="shared" si="5"/>
        <v>0</v>
      </c>
      <c r="V10">
        <f t="shared" si="6"/>
        <v>0</v>
      </c>
      <c r="W10">
        <f t="shared" si="7"/>
        <v>0</v>
      </c>
    </row>
    <row r="11" spans="2:23" ht="29.45" customHeight="1" x14ac:dyDescent="0.25">
      <c r="B11" s="235"/>
      <c r="C11" s="235"/>
      <c r="D11" s="198"/>
      <c r="E11" s="199"/>
      <c r="F11" s="200"/>
      <c r="G11" s="198"/>
      <c r="H11" s="199"/>
      <c r="I11" s="199"/>
      <c r="J11" s="200"/>
      <c r="K11" s="78"/>
      <c r="L11" s="24"/>
      <c r="M11" s="3" t="str">
        <f t="shared" si="1"/>
        <v/>
      </c>
      <c r="O11" t="b">
        <f t="shared" si="0"/>
        <v>0</v>
      </c>
      <c r="Q11">
        <f t="shared" si="2"/>
        <v>0</v>
      </c>
      <c r="S11">
        <f t="shared" si="3"/>
        <v>0</v>
      </c>
      <c r="T11">
        <f t="shared" si="4"/>
        <v>0</v>
      </c>
      <c r="U11">
        <f t="shared" si="5"/>
        <v>0</v>
      </c>
      <c r="V11">
        <f t="shared" si="6"/>
        <v>0</v>
      </c>
      <c r="W11">
        <f t="shared" si="7"/>
        <v>0</v>
      </c>
    </row>
    <row r="12" spans="2:23" ht="29.45" customHeight="1" x14ac:dyDescent="0.25">
      <c r="B12" s="235"/>
      <c r="C12" s="235"/>
      <c r="D12" s="198"/>
      <c r="E12" s="199"/>
      <c r="F12" s="200"/>
      <c r="G12" s="198"/>
      <c r="H12" s="199"/>
      <c r="I12" s="199"/>
      <c r="J12" s="200"/>
      <c r="K12" s="78"/>
      <c r="L12" s="24"/>
      <c r="M12" s="3" t="str">
        <f t="shared" si="1"/>
        <v/>
      </c>
      <c r="O12" t="b">
        <f t="shared" si="0"/>
        <v>0</v>
      </c>
      <c r="Q12">
        <f t="shared" si="2"/>
        <v>0</v>
      </c>
      <c r="S12">
        <f t="shared" si="3"/>
        <v>0</v>
      </c>
      <c r="T12">
        <f t="shared" si="4"/>
        <v>0</v>
      </c>
      <c r="U12">
        <f t="shared" si="5"/>
        <v>0</v>
      </c>
      <c r="V12">
        <f t="shared" si="6"/>
        <v>0</v>
      </c>
      <c r="W12">
        <f t="shared" si="7"/>
        <v>0</v>
      </c>
    </row>
    <row r="13" spans="2:23" ht="29.45" customHeight="1" x14ac:dyDescent="0.25">
      <c r="B13" s="235"/>
      <c r="C13" s="235"/>
      <c r="D13" s="198"/>
      <c r="E13" s="199"/>
      <c r="F13" s="200"/>
      <c r="G13" s="198"/>
      <c r="H13" s="199"/>
      <c r="I13" s="199"/>
      <c r="J13" s="200"/>
      <c r="K13" s="78"/>
      <c r="L13" s="24"/>
      <c r="M13" s="3" t="str">
        <f t="shared" si="1"/>
        <v/>
      </c>
      <c r="O13" t="b">
        <f t="shared" si="0"/>
        <v>0</v>
      </c>
      <c r="Q13">
        <f t="shared" si="2"/>
        <v>0</v>
      </c>
      <c r="S13">
        <f t="shared" si="3"/>
        <v>0</v>
      </c>
      <c r="T13">
        <f t="shared" si="4"/>
        <v>0</v>
      </c>
      <c r="U13">
        <f t="shared" si="5"/>
        <v>0</v>
      </c>
      <c r="V13">
        <f t="shared" si="6"/>
        <v>0</v>
      </c>
      <c r="W13">
        <f t="shared" si="7"/>
        <v>0</v>
      </c>
    </row>
    <row r="15" spans="2:23" ht="22.5" customHeight="1" x14ac:dyDescent="0.25">
      <c r="B15" s="191" t="s">
        <v>1350</v>
      </c>
      <c r="C15" s="192"/>
      <c r="D15" s="192"/>
      <c r="E15" s="192"/>
      <c r="F15" s="192"/>
      <c r="G15" s="192"/>
      <c r="H15" s="192"/>
      <c r="I15" s="192"/>
      <c r="J15" s="192"/>
      <c r="K15" s="192"/>
      <c r="L15" s="192"/>
    </row>
    <row r="16" spans="2:23" ht="8.25" customHeight="1" x14ac:dyDescent="0.25">
      <c r="B16" s="20"/>
      <c r="C16" s="29"/>
      <c r="D16" s="20"/>
      <c r="E16" s="20"/>
      <c r="F16" s="20"/>
      <c r="G16" s="29"/>
      <c r="H16" s="20"/>
      <c r="I16" s="29"/>
      <c r="J16" s="20"/>
      <c r="K16" s="20"/>
      <c r="L16" s="20"/>
    </row>
    <row r="17" spans="2:13" ht="45" customHeight="1" x14ac:dyDescent="0.25">
      <c r="B17" s="194" t="s">
        <v>1353</v>
      </c>
      <c r="C17" s="194"/>
      <c r="D17" s="194" t="s">
        <v>1352</v>
      </c>
      <c r="E17" s="194"/>
      <c r="F17" s="236" t="s">
        <v>1404</v>
      </c>
      <c r="G17" s="236"/>
      <c r="H17" s="194"/>
      <c r="I17" s="195" t="s">
        <v>1351</v>
      </c>
      <c r="J17" s="196"/>
      <c r="K17" s="197"/>
      <c r="L17" s="27" t="s">
        <v>1342</v>
      </c>
    </row>
    <row r="18" spans="2:13" ht="29.45" customHeight="1" x14ac:dyDescent="0.25">
      <c r="B18" s="235"/>
      <c r="C18" s="235"/>
      <c r="D18" s="235"/>
      <c r="E18" s="235"/>
      <c r="F18" s="237"/>
      <c r="G18" s="237"/>
      <c r="H18" s="237"/>
      <c r="I18" s="238"/>
      <c r="J18" s="239"/>
      <c r="K18" s="240"/>
      <c r="L18" s="75"/>
    </row>
    <row r="19" spans="2:13" ht="29.45" customHeight="1" x14ac:dyDescent="0.25">
      <c r="B19" s="235"/>
      <c r="C19" s="235"/>
      <c r="D19" s="235"/>
      <c r="E19" s="235"/>
      <c r="F19" s="237"/>
      <c r="G19" s="237"/>
      <c r="H19" s="237"/>
      <c r="I19" s="238"/>
      <c r="J19" s="239"/>
      <c r="K19" s="240"/>
      <c r="L19" s="75"/>
    </row>
    <row r="20" spans="2:13" ht="29.45" customHeight="1" x14ac:dyDescent="0.25">
      <c r="B20" s="235"/>
      <c r="C20" s="235"/>
      <c r="D20" s="235"/>
      <c r="E20" s="235"/>
      <c r="F20" s="237"/>
      <c r="G20" s="237"/>
      <c r="H20" s="237"/>
      <c r="I20" s="238"/>
      <c r="J20" s="239"/>
      <c r="K20" s="240"/>
      <c r="L20" s="75"/>
    </row>
    <row r="21" spans="2:13" ht="29.45" customHeight="1" x14ac:dyDescent="0.25">
      <c r="B21" s="235"/>
      <c r="C21" s="235"/>
      <c r="D21" s="235"/>
      <c r="E21" s="235"/>
      <c r="F21" s="237"/>
      <c r="G21" s="237"/>
      <c r="H21" s="237"/>
      <c r="I21" s="238"/>
      <c r="J21" s="239"/>
      <c r="K21" s="240"/>
      <c r="L21" s="75"/>
    </row>
    <row r="22" spans="2:13" ht="29.45" customHeight="1" x14ac:dyDescent="0.25">
      <c r="B22" s="235"/>
      <c r="C22" s="235"/>
      <c r="D22" s="235"/>
      <c r="E22" s="235"/>
      <c r="F22" s="237"/>
      <c r="G22" s="237"/>
      <c r="H22" s="237"/>
      <c r="I22" s="238"/>
      <c r="J22" s="239"/>
      <c r="K22" s="240"/>
      <c r="L22" s="75"/>
    </row>
    <row r="23" spans="2:13" ht="29.45" customHeight="1" x14ac:dyDescent="0.25">
      <c r="B23" s="235"/>
      <c r="C23" s="235"/>
      <c r="D23" s="235"/>
      <c r="E23" s="235"/>
      <c r="F23" s="237"/>
      <c r="G23" s="237"/>
      <c r="H23" s="237"/>
      <c r="I23" s="238"/>
      <c r="J23" s="239"/>
      <c r="K23" s="240"/>
      <c r="L23" s="75"/>
    </row>
    <row r="24" spans="2:13" ht="29.45" customHeight="1" x14ac:dyDescent="0.25">
      <c r="B24" s="235"/>
      <c r="C24" s="235"/>
      <c r="D24" s="235"/>
      <c r="E24" s="235"/>
      <c r="F24" s="237"/>
      <c r="G24" s="237"/>
      <c r="H24" s="237"/>
      <c r="I24" s="238"/>
      <c r="J24" s="239"/>
      <c r="K24" s="240"/>
      <c r="L24" s="75"/>
    </row>
    <row r="25" spans="2:13" ht="29.45" customHeight="1" x14ac:dyDescent="0.25">
      <c r="B25" s="235"/>
      <c r="C25" s="235"/>
      <c r="D25" s="235"/>
      <c r="E25" s="235"/>
      <c r="F25" s="237"/>
      <c r="G25" s="237"/>
      <c r="H25" s="237"/>
      <c r="I25" s="238"/>
      <c r="J25" s="239"/>
      <c r="K25" s="240"/>
      <c r="L25" s="75"/>
    </row>
    <row r="27" spans="2:13" ht="22.5" customHeight="1" x14ac:dyDescent="0.25">
      <c r="B27" s="159" t="s">
        <v>1339</v>
      </c>
      <c r="C27" s="160"/>
      <c r="D27" s="160"/>
      <c r="E27" s="160"/>
      <c r="F27" s="160"/>
      <c r="G27" s="160"/>
      <c r="H27" s="160"/>
      <c r="I27" s="160"/>
      <c r="J27" s="160"/>
      <c r="K27" s="160"/>
      <c r="L27" s="160"/>
    </row>
    <row r="28" spans="2:13" ht="8.25" customHeight="1" x14ac:dyDescent="0.25">
      <c r="B28" s="73"/>
      <c r="C28" s="73"/>
      <c r="D28" s="73"/>
      <c r="E28" s="73"/>
      <c r="F28" s="73"/>
      <c r="G28" s="73"/>
      <c r="H28" s="73"/>
      <c r="I28" s="73"/>
      <c r="J28" s="73"/>
      <c r="K28" s="73"/>
    </row>
    <row r="29" spans="2:13" ht="16.5" customHeight="1" x14ac:dyDescent="0.25">
      <c r="B29" s="145" t="s">
        <v>1340</v>
      </c>
      <c r="C29" s="146"/>
      <c r="D29" s="146"/>
      <c r="E29" s="146"/>
      <c r="F29" s="146"/>
      <c r="G29" s="146"/>
      <c r="H29" s="146"/>
      <c r="I29" s="146"/>
      <c r="J29" s="146"/>
      <c r="K29" s="146"/>
      <c r="L29" s="147"/>
    </row>
    <row r="30" spans="2:13" ht="138" customHeight="1" x14ac:dyDescent="0.25">
      <c r="B30" s="134"/>
      <c r="C30" s="135"/>
      <c r="D30" s="135"/>
      <c r="E30" s="135"/>
      <c r="F30" s="135"/>
      <c r="G30" s="135"/>
      <c r="H30" s="135"/>
      <c r="I30" s="135"/>
      <c r="J30" s="135"/>
      <c r="K30" s="135"/>
      <c r="L30" s="136"/>
      <c r="M30" s="26" t="str">
        <f>IF(AND(B30&lt;&gt;"",OR(AND(Description!E6&lt;&gt;"",LEFT(Description!E6,2)="A3"),Description!E7&lt;&gt;"")),"&lt;-- Attention. Saisie facultative. Pour les projets de catégorie B1 et B2 uniquement.","")</f>
        <v/>
      </c>
    </row>
    <row r="31" spans="2:13" ht="16.5" customHeight="1" x14ac:dyDescent="0.25">
      <c r="B31" s="145" t="s">
        <v>1341</v>
      </c>
      <c r="C31" s="146"/>
      <c r="D31" s="146"/>
      <c r="E31" s="146"/>
      <c r="F31" s="146"/>
      <c r="G31" s="146"/>
      <c r="H31" s="146"/>
      <c r="I31" s="146"/>
      <c r="J31" s="146"/>
      <c r="K31" s="146"/>
      <c r="L31" s="147"/>
    </row>
    <row r="32" spans="2:13" ht="138" customHeight="1" x14ac:dyDescent="0.25">
      <c r="B32" s="134"/>
      <c r="C32" s="135"/>
      <c r="D32" s="135"/>
      <c r="E32" s="135"/>
      <c r="F32" s="135"/>
      <c r="G32" s="135"/>
      <c r="H32" s="135"/>
      <c r="I32" s="135"/>
      <c r="J32" s="135"/>
      <c r="K32" s="135"/>
      <c r="L32" s="136"/>
      <c r="M32" s="26" t="str">
        <f>IF(AND(B32&lt;&gt;"",OR(AND(Description!E6&lt;&gt;"",LEFT(Description!E6,2)="A3"),Description!E7&lt;&gt;"")),"&lt;-- Attention. Saisie facultative. Pour les projets de catégorie B1 et B2 uniquement.","")</f>
        <v/>
      </c>
    </row>
  </sheetData>
  <mergeCells count="76">
    <mergeCell ref="B21:C21"/>
    <mergeCell ref="D21:E21"/>
    <mergeCell ref="F21:H21"/>
    <mergeCell ref="I25:K25"/>
    <mergeCell ref="I24:K24"/>
    <mergeCell ref="I22:K22"/>
    <mergeCell ref="I23:K23"/>
    <mergeCell ref="I21:K21"/>
    <mergeCell ref="F25:H25"/>
    <mergeCell ref="B22:C22"/>
    <mergeCell ref="D22:E22"/>
    <mergeCell ref="F22:H22"/>
    <mergeCell ref="B23:C23"/>
    <mergeCell ref="D23:E23"/>
    <mergeCell ref="F23:H23"/>
    <mergeCell ref="B24:C24"/>
    <mergeCell ref="D24:E24"/>
    <mergeCell ref="F24:H24"/>
    <mergeCell ref="B25:C25"/>
    <mergeCell ref="D25:E25"/>
    <mergeCell ref="B15:L15"/>
    <mergeCell ref="F17:H17"/>
    <mergeCell ref="F18:H18"/>
    <mergeCell ref="D17:E17"/>
    <mergeCell ref="D18:E18"/>
    <mergeCell ref="B17:C17"/>
    <mergeCell ref="I17:K17"/>
    <mergeCell ref="I18:K18"/>
    <mergeCell ref="B18:C18"/>
    <mergeCell ref="F19:H19"/>
    <mergeCell ref="B20:C20"/>
    <mergeCell ref="D20:E20"/>
    <mergeCell ref="F20:H20"/>
    <mergeCell ref="I19:K19"/>
    <mergeCell ref="I20:K20"/>
    <mergeCell ref="B19:C19"/>
    <mergeCell ref="D19:E19"/>
    <mergeCell ref="B27:L27"/>
    <mergeCell ref="B29:L29"/>
    <mergeCell ref="B30:L30"/>
    <mergeCell ref="B31:L31"/>
    <mergeCell ref="B32:L32"/>
    <mergeCell ref="B4:C4"/>
    <mergeCell ref="B5:C5"/>
    <mergeCell ref="B1:L1"/>
    <mergeCell ref="B3:C3"/>
    <mergeCell ref="G3:J3"/>
    <mergeCell ref="G4:J4"/>
    <mergeCell ref="D4:F4"/>
    <mergeCell ref="D3:F3"/>
    <mergeCell ref="D5:F5"/>
    <mergeCell ref="G5:J5"/>
    <mergeCell ref="B8:C8"/>
    <mergeCell ref="B9:C9"/>
    <mergeCell ref="D9:F9"/>
    <mergeCell ref="B6:C6"/>
    <mergeCell ref="B7:C7"/>
    <mergeCell ref="D6:F6"/>
    <mergeCell ref="B12:C12"/>
    <mergeCell ref="B13:C13"/>
    <mergeCell ref="D12:F12"/>
    <mergeCell ref="B10:C10"/>
    <mergeCell ref="B11:C11"/>
    <mergeCell ref="G6:J6"/>
    <mergeCell ref="D7:F7"/>
    <mergeCell ref="G7:J7"/>
    <mergeCell ref="D8:F8"/>
    <mergeCell ref="G8:J8"/>
    <mergeCell ref="G12:J12"/>
    <mergeCell ref="D13:F13"/>
    <mergeCell ref="G13:J13"/>
    <mergeCell ref="G9:J9"/>
    <mergeCell ref="D10:F10"/>
    <mergeCell ref="G10:J10"/>
    <mergeCell ref="D11:F11"/>
    <mergeCell ref="G11:J11"/>
  </mergeCells>
  <conditionalFormatting sqref="B4:C13">
    <cfRule type="expression" dxfId="23" priority="1">
      <formula>SUM($Q$4:$Q$13)=0</formula>
    </cfRule>
  </conditionalFormatting>
  <conditionalFormatting sqref="D4:F4">
    <cfRule type="expression" dxfId="22" priority="133">
      <formula>SUM($Q$4:$Q$13)=0</formula>
    </cfRule>
  </conditionalFormatting>
  <conditionalFormatting sqref="D5:F13">
    <cfRule type="expression" dxfId="21" priority="4">
      <formula>SUM($Q$4:$Q$13)=0</formula>
    </cfRule>
  </conditionalFormatting>
  <conditionalFormatting sqref="G4:L13">
    <cfRule type="expression" dxfId="20" priority="2">
      <formula>SUM($Q$4:$Q$13)=0</formula>
    </cfRule>
  </conditionalFormatting>
  <dataValidations count="1">
    <dataValidation type="decimal" operator="greaterThanOrEqual" allowBlank="1" showInputMessage="1" showErrorMessage="1" error="Inscrire une valeur supérieure ou égale à 0." sqref="K4:K13" xr:uid="{ED667179-7A46-4BF0-A4C9-8A9EBC865554}">
      <formula1>0</formula1>
    </dataValidation>
  </dataValidations>
  <pageMargins left="0.51181102362204722" right="0.43307086614173229" top="0.4330708661417322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4 juillet 2023
Onglet Gestion du projet
Page &amp;P de &amp;N</oddFooter>
  </headerFooter>
  <rowBreaks count="1" manualBreakCount="1">
    <brk id="25" min="1" max="11" man="1"/>
  </rowBreaks>
  <legacyDrawing r:id="rId2"/>
  <extLst>
    <ext xmlns:x14="http://schemas.microsoft.com/office/spreadsheetml/2009/9/main" uri="{CCE6A557-97BC-4b89-ADB6-D9C93CAAB3DF}">
      <x14:dataValidations xmlns:xm="http://schemas.microsoft.com/office/excel/2006/main" count="1">
        <x14:dataValidation type="list" allowBlank="1" showErrorMessage="1" error="Sélectionnez dans la liste" xr:uid="{A4AF7449-6721-4128-AD3A-E839D2ED6F9E}">
          <x14:formula1>
            <xm:f>Liste!$X$2:$X$4</xm:f>
          </x14:formula1>
          <xm:sqref>L4:L13 L18:L25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pageSetUpPr fitToPage="1"/>
  </sheetPr>
  <dimension ref="B1:AE34"/>
  <sheetViews>
    <sheetView showGridLines="0" showRowColHeaders="0" topLeftCell="A22" zoomScaleNormal="100" workbookViewId="0">
      <selection activeCell="B2" sqref="B2:B3"/>
    </sheetView>
  </sheetViews>
  <sheetFormatPr baseColWidth="10" defaultRowHeight="15" x14ac:dyDescent="0.25"/>
  <cols>
    <col min="1" max="1" width="3.140625" customWidth="1"/>
    <col min="2" max="2" width="5.7109375" customWidth="1"/>
    <col min="3" max="3" width="12" customWidth="1"/>
    <col min="4" max="4" width="11" customWidth="1"/>
    <col min="5" max="5" width="11.7109375" customWidth="1"/>
    <col min="6" max="8" width="11" customWidth="1"/>
    <col min="9" max="9" width="12.42578125" customWidth="1"/>
    <col min="10" max="10" width="11" customWidth="1"/>
    <col min="11" max="11" width="22.5703125" bestFit="1" customWidth="1"/>
    <col min="13" max="31" width="11.42578125" hidden="1" customWidth="1"/>
  </cols>
  <sheetData>
    <row r="1" spans="2:15" ht="22.5" customHeight="1" x14ac:dyDescent="0.25">
      <c r="B1" s="159" t="s">
        <v>1430</v>
      </c>
      <c r="C1" s="160"/>
      <c r="D1" s="160"/>
      <c r="E1" s="160"/>
      <c r="F1" s="160"/>
      <c r="G1" s="160"/>
      <c r="H1" s="160"/>
      <c r="I1" s="160"/>
      <c r="J1" s="161"/>
    </row>
    <row r="2" spans="2:15" ht="29.25" customHeight="1" x14ac:dyDescent="0.25">
      <c r="B2" s="265" t="s">
        <v>1511</v>
      </c>
      <c r="C2" s="260" t="s">
        <v>1415</v>
      </c>
      <c r="D2" s="261"/>
      <c r="E2" s="261"/>
      <c r="F2" s="261"/>
      <c r="G2" s="262"/>
      <c r="H2" s="263" t="s">
        <v>1429</v>
      </c>
      <c r="I2" s="264"/>
      <c r="J2" s="267" t="s">
        <v>1357</v>
      </c>
    </row>
    <row r="3" spans="2:15" s="31" customFormat="1" ht="78.75" x14ac:dyDescent="0.25">
      <c r="B3" s="266"/>
      <c r="C3" s="243" t="s">
        <v>1355</v>
      </c>
      <c r="D3" s="247"/>
      <c r="E3" s="87" t="s">
        <v>1431</v>
      </c>
      <c r="F3" s="243" t="s">
        <v>1356</v>
      </c>
      <c r="G3" s="244"/>
      <c r="H3" s="84" t="s">
        <v>1433</v>
      </c>
      <c r="I3" s="27" t="s">
        <v>1434</v>
      </c>
      <c r="J3" s="268"/>
      <c r="O3" s="83"/>
    </row>
    <row r="4" spans="2:15" ht="23.25" customHeight="1" x14ac:dyDescent="0.25">
      <c r="B4" s="28">
        <v>1</v>
      </c>
      <c r="C4" s="245" t="s">
        <v>1477</v>
      </c>
      <c r="D4" s="248"/>
      <c r="E4" s="88"/>
      <c r="F4" s="245" t="s">
        <v>1362</v>
      </c>
      <c r="G4" s="246"/>
      <c r="H4" s="85" t="str">
        <f>IF(E4="","",E4)</f>
        <v/>
      </c>
      <c r="I4" s="32" t="str">
        <f>IF(AND(ISNUMBER(E4),ISNUMBER(H4)),IF(OR($H$14=0,$H$14=""),"",H4/$H$14*100),"")</f>
        <v/>
      </c>
      <c r="J4" s="24" t="s">
        <v>1360</v>
      </c>
      <c r="K4" s="3" t="str">
        <f>IF(OR(E4="",F4="",H4=0,J4=""),"&lt;-- Saisie obligatoire sur la ligne " &amp; B4,IF(AND(E4&lt;&gt;"",ISNUMBER(E4)=FALSE),"&lt;-- Saisir une valeur numérique au montant de la contribution",IF(AND(H4&lt;&gt;"",ISNUMBER(H4)=FALSE),"&lt;-- Saisir une valeur numérique au montant applicable","")))</f>
        <v>&lt;-- Saisie obligatoire sur la ligne 1</v>
      </c>
      <c r="M4">
        <f>IF(AND(E4&lt;&gt;"",F4&lt;&gt;"",H4&lt;&gt;"",J4&lt;&gt;""),2,IF(OR(E4&lt;&gt;"",F4&lt;&gt;"",H4&lt;&gt;"",J4&lt;&gt;""),1,0))</f>
        <v>1</v>
      </c>
    </row>
    <row r="5" spans="2:15" ht="23.25" customHeight="1" x14ac:dyDescent="0.25">
      <c r="B5" s="28">
        <v>2</v>
      </c>
      <c r="C5" s="245" t="s">
        <v>1395</v>
      </c>
      <c r="D5" s="248"/>
      <c r="E5" s="88"/>
      <c r="F5" s="245" t="s">
        <v>1407</v>
      </c>
      <c r="G5" s="246"/>
      <c r="H5" s="86"/>
      <c r="I5" s="32" t="str">
        <f>IF(AND(ISNUMBER(E5),ISNUMBER(H5)),IF(OR($H$14=0,$H$14=""),"",H5/$H$14*100),"")</f>
        <v/>
      </c>
      <c r="J5" s="76" t="s">
        <v>1408</v>
      </c>
      <c r="K5" s="3" t="str">
        <f>IF(OR(E5="",F5="",H5=0,J5=""),"&lt;-- Saisie obligatoire sur la ligne " &amp; B5,IF(AND(E5&lt;&gt;"",ISNUMBER(E5)=FALSE),"&lt;-- Saisir une valeur numérique au montant de la contribution",IF(AND(H5&lt;&gt;"",ISNUMBER(H5)=FALSE),"&lt;-- Saisir une valeur numérique au montant applicable","")))</f>
        <v>&lt;-- Saisie obligatoire sur la ligne 2</v>
      </c>
      <c r="M5">
        <f>IF(AND(E5&lt;&gt;"",F5&lt;&gt;"",H5&lt;&gt;""),2,IF(OR(E5&lt;&gt;"",F5&lt;&gt;"",H5&lt;&gt;""),1,0))</f>
        <v>1</v>
      </c>
    </row>
    <row r="6" spans="2:15" ht="23.25" customHeight="1" x14ac:dyDescent="0.25">
      <c r="B6" s="28">
        <v>3</v>
      </c>
      <c r="C6" s="257"/>
      <c r="D6" s="258"/>
      <c r="E6" s="88"/>
      <c r="F6" s="257"/>
      <c r="G6" s="259"/>
      <c r="H6" s="86"/>
      <c r="I6" s="32" t="str">
        <f t="shared" ref="I6:I13" si="0">IF(AND(ISNUMBER(E6),ISNUMBER(H6)),IF(OR($H$14=0,$H$14=""),"",H6/$H$14*100),"")</f>
        <v/>
      </c>
      <c r="J6" s="24"/>
      <c r="K6" s="3" t="str">
        <f>IF(OR(C6="",E6="",F6="",J6=""),"&lt;-- Saisie obligatoire sur la ligne " &amp; B6,IF(M6=1,"&lt;-- Il manque des informations à la ligne " &amp; B6,IF(AND(E6&lt;&gt;"",ISNUMBER(E6)=FALSE),"&lt;-- Saisir une valeur au montant de la contribution.",IF(AND(H6&lt;&gt;"",ISNUMBER(H6)=FALSE),"&lt;-- Saisir une valeur au montant applicable.",""))))</f>
        <v>&lt;-- Saisie obligatoire sur la ligne 3</v>
      </c>
      <c r="M6">
        <f>IF(AND(C6&lt;&gt;"",E6&lt;&gt;"",F6&lt;&gt;"",H6&lt;&gt;"",J6&lt;&gt;""),2,IF(OR(C6&lt;&gt;"",E6&lt;&gt;"",F6&lt;&gt;"",H6&lt;&gt;"",J6&lt;&gt;""),1,0))</f>
        <v>0</v>
      </c>
    </row>
    <row r="7" spans="2:15" ht="23.25" customHeight="1" x14ac:dyDescent="0.25">
      <c r="B7" s="28">
        <v>4</v>
      </c>
      <c r="C7" s="257"/>
      <c r="D7" s="258"/>
      <c r="E7" s="88"/>
      <c r="F7" s="257"/>
      <c r="G7" s="259"/>
      <c r="H7" s="86"/>
      <c r="I7" s="32" t="str">
        <f>IF(AND(ISNUMBER(E7),ISNUMBER(H7)),IF(OR($H$14=0,$H$14=""),"",H7/$H$14*100),"")</f>
        <v/>
      </c>
      <c r="J7" s="80"/>
      <c r="K7" s="3" t="str">
        <f t="shared" ref="K7:K13" si="1">IF(M7=1,"&lt;-- Il manque des informations à la ligne " &amp; B7,IF(AND(E7&lt;&gt;"",ISNUMBER(E7)=FALSE),"&lt;-- Saisir une valeur au montant de la contribution.",IF(AND(H7&lt;&gt;"",ISNUMBER(H7)=FALSE),"&lt;-- Saisir une valeur au montant applicable.","")))</f>
        <v/>
      </c>
      <c r="M7">
        <f t="shared" ref="M7:M13" si="2">IF(AND(C7&lt;&gt;"",E7&lt;&gt;"",F7&lt;&gt;"",H7&lt;&gt;"",J7&lt;&gt;""),2,IF(OR(C7&lt;&gt;"",E7&lt;&gt;"",F7&lt;&gt;"",H7&lt;&gt;"",J7&lt;&gt;""),1,0))</f>
        <v>0</v>
      </c>
    </row>
    <row r="8" spans="2:15" ht="23.25" customHeight="1" x14ac:dyDescent="0.25">
      <c r="B8" s="28">
        <v>5</v>
      </c>
      <c r="C8" s="257"/>
      <c r="D8" s="258"/>
      <c r="E8" s="88"/>
      <c r="F8" s="257"/>
      <c r="G8" s="259"/>
      <c r="H8" s="86"/>
      <c r="I8" s="32" t="str">
        <f>IF(AND(ISNUMBER(E8),ISNUMBER(H8)),IF(OR($H$14=0,$H$14=""),"",H8/$H$14*100),"")</f>
        <v/>
      </c>
      <c r="J8" s="80"/>
      <c r="K8" s="3" t="str">
        <f>IF(M8=1,"&lt;-- Il manque des informations à la ligne " &amp; B8,IF(AND(E8&lt;&gt;"",ISNUMBER(E8)=FALSE),"&lt;-- Saisir une valeur au montant de la contribution.",IF(AND(H8&lt;&gt;"",ISNUMBER(H8)=FALSE),"&lt;-- Saisir une valeur au montant applicable.","")))</f>
        <v/>
      </c>
      <c r="M8">
        <f t="shared" si="2"/>
        <v>0</v>
      </c>
    </row>
    <row r="9" spans="2:15" ht="23.25" customHeight="1" x14ac:dyDescent="0.25">
      <c r="B9" s="28">
        <v>6</v>
      </c>
      <c r="C9" s="257"/>
      <c r="D9" s="258"/>
      <c r="E9" s="88"/>
      <c r="F9" s="257"/>
      <c r="G9" s="259"/>
      <c r="H9" s="86"/>
      <c r="I9" s="32" t="str">
        <f t="shared" si="0"/>
        <v/>
      </c>
      <c r="J9" s="24"/>
      <c r="K9" s="3" t="str">
        <f t="shared" si="1"/>
        <v/>
      </c>
      <c r="M9">
        <f t="shared" si="2"/>
        <v>0</v>
      </c>
    </row>
    <row r="10" spans="2:15" ht="23.25" customHeight="1" x14ac:dyDescent="0.25">
      <c r="B10" s="28">
        <v>7</v>
      </c>
      <c r="C10" s="257"/>
      <c r="D10" s="258"/>
      <c r="E10" s="88"/>
      <c r="F10" s="257"/>
      <c r="G10" s="259"/>
      <c r="H10" s="86"/>
      <c r="I10" s="32" t="str">
        <f t="shared" si="0"/>
        <v/>
      </c>
      <c r="J10" s="24"/>
      <c r="K10" s="3" t="str">
        <f t="shared" si="1"/>
        <v/>
      </c>
      <c r="M10">
        <f t="shared" si="2"/>
        <v>0</v>
      </c>
    </row>
    <row r="11" spans="2:15" ht="23.25" customHeight="1" x14ac:dyDescent="0.25">
      <c r="B11" s="28">
        <v>8</v>
      </c>
      <c r="C11" s="257"/>
      <c r="D11" s="258"/>
      <c r="E11" s="88"/>
      <c r="F11" s="257"/>
      <c r="G11" s="259"/>
      <c r="H11" s="86"/>
      <c r="I11" s="32" t="str">
        <f t="shared" si="0"/>
        <v/>
      </c>
      <c r="J11" s="24"/>
      <c r="K11" s="3" t="str">
        <f t="shared" si="1"/>
        <v/>
      </c>
      <c r="M11">
        <f t="shared" si="2"/>
        <v>0</v>
      </c>
    </row>
    <row r="12" spans="2:15" ht="23.25" customHeight="1" x14ac:dyDescent="0.25">
      <c r="B12" s="28">
        <v>9</v>
      </c>
      <c r="C12" s="257"/>
      <c r="D12" s="258"/>
      <c r="E12" s="88"/>
      <c r="F12" s="257"/>
      <c r="G12" s="259"/>
      <c r="H12" s="86"/>
      <c r="I12" s="32" t="str">
        <f t="shared" si="0"/>
        <v/>
      </c>
      <c r="J12" s="24"/>
      <c r="K12" s="3" t="str">
        <f t="shared" si="1"/>
        <v/>
      </c>
      <c r="M12">
        <f t="shared" si="2"/>
        <v>0</v>
      </c>
    </row>
    <row r="13" spans="2:15" ht="23.25" customHeight="1" thickBot="1" x14ac:dyDescent="0.3">
      <c r="B13" s="28">
        <v>10</v>
      </c>
      <c r="C13" s="250"/>
      <c r="D13" s="251"/>
      <c r="E13" s="89"/>
      <c r="F13" s="250"/>
      <c r="G13" s="252"/>
      <c r="H13" s="86"/>
      <c r="I13" s="32" t="str">
        <f t="shared" si="0"/>
        <v/>
      </c>
      <c r="J13" s="24"/>
      <c r="K13" s="3" t="str">
        <f t="shared" si="1"/>
        <v/>
      </c>
      <c r="M13">
        <f t="shared" si="2"/>
        <v>0</v>
      </c>
    </row>
    <row r="14" spans="2:15" ht="23.25" customHeight="1" thickTop="1" x14ac:dyDescent="0.25">
      <c r="B14" s="249" t="s">
        <v>1416</v>
      </c>
      <c r="C14" s="249"/>
      <c r="D14" s="249"/>
      <c r="E14" s="34">
        <f>SUM(E4:E13)</f>
        <v>0</v>
      </c>
      <c r="F14" s="249" t="s">
        <v>1417</v>
      </c>
      <c r="G14" s="249"/>
      <c r="H14" s="34">
        <f>SUM(H4:H13)</f>
        <v>0</v>
      </c>
      <c r="I14" s="35">
        <f>SUM(I4:I13)</f>
        <v>0</v>
      </c>
      <c r="J14" s="33"/>
      <c r="K14" s="3" t="str">
        <f>IF(AND(OR(H14&gt;0,J29&gt;0),H14&lt;&gt;J29),"&lt;-- Attention. Le montant total applicable aux dépenses admissibles doit être égal au montant total du tableau suivant.","")</f>
        <v/>
      </c>
    </row>
    <row r="15" spans="2:15" ht="12.75" customHeight="1" x14ac:dyDescent="0.25"/>
    <row r="16" spans="2:15" ht="22.5" customHeight="1" x14ac:dyDescent="0.25">
      <c r="B16" s="159" t="s">
        <v>1414</v>
      </c>
      <c r="C16" s="160"/>
      <c r="D16" s="160"/>
      <c r="E16" s="160"/>
      <c r="F16" s="160"/>
      <c r="G16" s="160"/>
      <c r="H16" s="160"/>
      <c r="I16" s="160"/>
      <c r="J16" s="161"/>
      <c r="K16" s="3" t="str">
        <f>IF(AND(SUM(M19:M28)=0,H14&gt;0),"&lt;-- Saisie obligatoire sur une ou plusieurs lignes","")</f>
        <v/>
      </c>
    </row>
    <row r="17" spans="2:31" ht="6.2" customHeight="1" x14ac:dyDescent="0.25"/>
    <row r="18" spans="2:31" ht="30" customHeight="1" x14ac:dyDescent="0.25">
      <c r="B18" s="101" t="s">
        <v>1511</v>
      </c>
      <c r="C18" s="236" t="s">
        <v>1363</v>
      </c>
      <c r="D18" s="236"/>
      <c r="E18" s="236"/>
      <c r="F18" s="27" t="s">
        <v>1421</v>
      </c>
      <c r="G18" s="27" t="s">
        <v>1422</v>
      </c>
      <c r="H18" s="236" t="s">
        <v>1369</v>
      </c>
      <c r="I18" s="236"/>
      <c r="J18" s="27" t="s">
        <v>1364</v>
      </c>
      <c r="T18" t="s">
        <v>1401</v>
      </c>
      <c r="V18" t="s">
        <v>1402</v>
      </c>
      <c r="X18" t="s">
        <v>1403</v>
      </c>
      <c r="Z18" t="s">
        <v>1409</v>
      </c>
      <c r="AB18" t="s">
        <v>1410</v>
      </c>
      <c r="AD18" t="s">
        <v>1411</v>
      </c>
    </row>
    <row r="19" spans="2:31" ht="23.25" customHeight="1" x14ac:dyDescent="0.25">
      <c r="B19" s="36">
        <v>1</v>
      </c>
      <c r="C19" s="235"/>
      <c r="D19" s="235"/>
      <c r="E19" s="235"/>
      <c r="F19" s="72"/>
      <c r="G19" s="72"/>
      <c r="H19" s="242"/>
      <c r="I19" s="242"/>
      <c r="J19" s="77"/>
      <c r="K19" s="3" t="str">
        <f>IF(AND(SUM(N19:R19)&gt;0,SUM(N19:R19)&lt;&gt;5),"&lt;-- Saisir la ligne complètement.",IF(OR(AND(G19&lt;&gt;"",OR(AC19=FALSE,AE19=FALSE,AA19=FALSE)),AND(F19&lt;&gt;"",OR(U19=FALSE,W19=FALSE,Y19=FALSE))),"&lt;-- Veuillez inscrire un format date. Ex: 2023-12-20",IF(AND(G19&lt;&gt;"",F19&lt;&gt;"",F19&gt;=G19),"&lt;-- La date de fin doit être supérieure à celle du début.",IF(AND(J19&lt;&gt;"",ISNUMBER(J19)=FALSE),"&lt;-- Inscrire une valeur numérique aux dépenses admissibles.",""))))</f>
        <v/>
      </c>
      <c r="M19">
        <f>IF(AND(C19="",F19="",G19="",H19="",J19=""),0,1)</f>
        <v>0</v>
      </c>
      <c r="N19">
        <f>IF(C19&lt;&gt;"",1,0)</f>
        <v>0</v>
      </c>
      <c r="O19">
        <f>IF(F19&lt;&gt;"",1,0)</f>
        <v>0</v>
      </c>
      <c r="P19">
        <f>IF(G19&lt;&gt;"",1,0)</f>
        <v>0</v>
      </c>
      <c r="Q19">
        <f>IF(H19&lt;&gt;"",1,0)</f>
        <v>0</v>
      </c>
      <c r="R19">
        <f>IF(J19&lt;&gt;"",1,0)</f>
        <v>0</v>
      </c>
      <c r="T19">
        <f>YEAR(F19)</f>
        <v>1900</v>
      </c>
      <c r="U19" t="b">
        <f>ISNUMBER(T19)</f>
        <v>1</v>
      </c>
      <c r="V19">
        <f>MONTH(F19)</f>
        <v>1</v>
      </c>
      <c r="W19" t="b">
        <f>ISNUMBER(V19)</f>
        <v>1</v>
      </c>
      <c r="X19">
        <f>DAY(F19)</f>
        <v>0</v>
      </c>
      <c r="Y19" t="b">
        <f>ISNUMBER(X19)</f>
        <v>1</v>
      </c>
      <c r="Z19">
        <f>YEAR(G19)</f>
        <v>1900</v>
      </c>
      <c r="AA19" t="b">
        <f>ISNUMBER(Z19)</f>
        <v>1</v>
      </c>
      <c r="AB19">
        <f>MONTH(G19)</f>
        <v>1</v>
      </c>
      <c r="AC19" t="b">
        <f>ISNUMBER(AB19)</f>
        <v>1</v>
      </c>
      <c r="AD19">
        <f>DAY(G19)</f>
        <v>0</v>
      </c>
      <c r="AE19" t="b">
        <f>ISNUMBER(AD19)</f>
        <v>1</v>
      </c>
    </row>
    <row r="20" spans="2:31" ht="23.25" customHeight="1" x14ac:dyDescent="0.25">
      <c r="B20" s="36">
        <v>2</v>
      </c>
      <c r="C20" s="235"/>
      <c r="D20" s="235"/>
      <c r="E20" s="235"/>
      <c r="F20" s="72"/>
      <c r="G20" s="72"/>
      <c r="H20" s="242"/>
      <c r="I20" s="242"/>
      <c r="J20" s="77"/>
      <c r="K20" s="3" t="str">
        <f t="shared" ref="K20:K28" si="3">IF(AND(SUM(N20:R20)&gt;0,SUM(N20:R20)&lt;&gt;5),"&lt;-- Saisir la ligne complètement.",IF(OR(AND(G20&lt;&gt;"",OR(AC20=FALSE,AE20=FALSE,AA20=FALSE)),AND(F20&lt;&gt;"",OR(U20=FALSE,W20=FALSE,Y20=FALSE))),"&lt;-- Veuillez inscrire un format date. Ex: 2023-12-20",IF(AND(G20&lt;&gt;"",F20&lt;&gt;"",F20&gt;=G20),"&lt;-- La date de fin doit être supérieure à celle du début.",IF(AND(J20&lt;&gt;"",ISNUMBER(J20)=FALSE),"&lt;-- Inscrire une valeur numérique aux dépenses admissibles.",""))))</f>
        <v/>
      </c>
      <c r="M20">
        <f t="shared" ref="M20:M28" si="4">IF(AND(C20="",F20="",G20="",H20="",J20=""),0,1)</f>
        <v>0</v>
      </c>
      <c r="N20">
        <f t="shared" ref="N20:N28" si="5">IF(C20&lt;&gt;"",1,0)</f>
        <v>0</v>
      </c>
      <c r="O20">
        <f t="shared" ref="O20:O28" si="6">IF(F20&lt;&gt;"",1,0)</f>
        <v>0</v>
      </c>
      <c r="P20">
        <f t="shared" ref="P20:P28" si="7">IF(G20&lt;&gt;"",1,0)</f>
        <v>0</v>
      </c>
      <c r="Q20">
        <f t="shared" ref="Q20:Q28" si="8">IF(H20&lt;&gt;"",1,0)</f>
        <v>0</v>
      </c>
      <c r="R20">
        <f t="shared" ref="R20:R28" si="9">IF(J20&lt;&gt;"",1,0)</f>
        <v>0</v>
      </c>
      <c r="T20">
        <f t="shared" ref="T20:T28" si="10">YEAR(F20)</f>
        <v>1900</v>
      </c>
      <c r="U20" t="b">
        <f t="shared" ref="U20:U28" si="11">ISNUMBER(T20)</f>
        <v>1</v>
      </c>
      <c r="V20">
        <f t="shared" ref="V20:V28" si="12">MONTH(F20)</f>
        <v>1</v>
      </c>
      <c r="W20" t="b">
        <f t="shared" ref="W20:W28" si="13">ISNUMBER(V20)</f>
        <v>1</v>
      </c>
      <c r="X20">
        <f t="shared" ref="X20:X28" si="14">DAY(F20)</f>
        <v>0</v>
      </c>
      <c r="Y20" t="b">
        <f t="shared" ref="Y20:Y28" si="15">ISNUMBER(X20)</f>
        <v>1</v>
      </c>
      <c r="Z20">
        <f t="shared" ref="Z20:Z28" si="16">YEAR(G20)</f>
        <v>1900</v>
      </c>
      <c r="AA20" t="b">
        <f t="shared" ref="AA20:AA28" si="17">ISNUMBER(Z20)</f>
        <v>1</v>
      </c>
      <c r="AB20">
        <f t="shared" ref="AB20:AB28" si="18">MONTH(G20)</f>
        <v>1</v>
      </c>
      <c r="AC20" t="b">
        <f t="shared" ref="AC20:AC28" si="19">ISNUMBER(AB20)</f>
        <v>1</v>
      </c>
      <c r="AD20">
        <f t="shared" ref="AD20:AD28" si="20">DAY(G20)</f>
        <v>0</v>
      </c>
      <c r="AE20" t="b">
        <f t="shared" ref="AE20:AE28" si="21">ISNUMBER(AD20)</f>
        <v>1</v>
      </c>
    </row>
    <row r="21" spans="2:31" ht="23.25" customHeight="1" x14ac:dyDescent="0.25">
      <c r="B21" s="36">
        <v>3</v>
      </c>
      <c r="C21" s="235"/>
      <c r="D21" s="235"/>
      <c r="E21" s="235"/>
      <c r="F21" s="72"/>
      <c r="G21" s="72"/>
      <c r="H21" s="242"/>
      <c r="I21" s="242"/>
      <c r="J21" s="77"/>
      <c r="K21" s="3" t="str">
        <f t="shared" si="3"/>
        <v/>
      </c>
      <c r="M21">
        <f t="shared" si="4"/>
        <v>0</v>
      </c>
      <c r="N21">
        <f t="shared" si="5"/>
        <v>0</v>
      </c>
      <c r="O21">
        <f t="shared" si="6"/>
        <v>0</v>
      </c>
      <c r="P21">
        <f t="shared" si="7"/>
        <v>0</v>
      </c>
      <c r="Q21">
        <f t="shared" si="8"/>
        <v>0</v>
      </c>
      <c r="R21">
        <f t="shared" si="9"/>
        <v>0</v>
      </c>
      <c r="T21">
        <f t="shared" si="10"/>
        <v>1900</v>
      </c>
      <c r="U21" t="b">
        <f t="shared" si="11"/>
        <v>1</v>
      </c>
      <c r="V21">
        <f t="shared" si="12"/>
        <v>1</v>
      </c>
      <c r="W21" t="b">
        <f t="shared" si="13"/>
        <v>1</v>
      </c>
      <c r="X21">
        <f t="shared" si="14"/>
        <v>0</v>
      </c>
      <c r="Y21" t="b">
        <f t="shared" si="15"/>
        <v>1</v>
      </c>
      <c r="Z21">
        <f t="shared" si="16"/>
        <v>1900</v>
      </c>
      <c r="AA21" t="b">
        <f t="shared" si="17"/>
        <v>1</v>
      </c>
      <c r="AB21">
        <f t="shared" si="18"/>
        <v>1</v>
      </c>
      <c r="AC21" t="b">
        <f t="shared" si="19"/>
        <v>1</v>
      </c>
      <c r="AD21">
        <f t="shared" si="20"/>
        <v>0</v>
      </c>
      <c r="AE21" t="b">
        <f t="shared" si="21"/>
        <v>1</v>
      </c>
    </row>
    <row r="22" spans="2:31" ht="23.25" customHeight="1" x14ac:dyDescent="0.25">
      <c r="B22" s="36">
        <v>4</v>
      </c>
      <c r="C22" s="235"/>
      <c r="D22" s="235"/>
      <c r="E22" s="235"/>
      <c r="F22" s="72"/>
      <c r="G22" s="72"/>
      <c r="H22" s="242"/>
      <c r="I22" s="242"/>
      <c r="J22" s="77"/>
      <c r="K22" s="3" t="str">
        <f t="shared" si="3"/>
        <v/>
      </c>
      <c r="M22">
        <f t="shared" si="4"/>
        <v>0</v>
      </c>
      <c r="N22">
        <f t="shared" si="5"/>
        <v>0</v>
      </c>
      <c r="O22">
        <f t="shared" si="6"/>
        <v>0</v>
      </c>
      <c r="P22">
        <f t="shared" si="7"/>
        <v>0</v>
      </c>
      <c r="Q22">
        <f t="shared" si="8"/>
        <v>0</v>
      </c>
      <c r="R22">
        <f t="shared" si="9"/>
        <v>0</v>
      </c>
      <c r="T22">
        <f t="shared" si="10"/>
        <v>1900</v>
      </c>
      <c r="U22" t="b">
        <f t="shared" si="11"/>
        <v>1</v>
      </c>
      <c r="V22">
        <f t="shared" si="12"/>
        <v>1</v>
      </c>
      <c r="W22" t="b">
        <f t="shared" si="13"/>
        <v>1</v>
      </c>
      <c r="X22">
        <f t="shared" si="14"/>
        <v>0</v>
      </c>
      <c r="Y22" t="b">
        <f t="shared" si="15"/>
        <v>1</v>
      </c>
      <c r="Z22">
        <f t="shared" si="16"/>
        <v>1900</v>
      </c>
      <c r="AA22" t="b">
        <f t="shared" si="17"/>
        <v>1</v>
      </c>
      <c r="AB22">
        <f t="shared" si="18"/>
        <v>1</v>
      </c>
      <c r="AC22" t="b">
        <f t="shared" si="19"/>
        <v>1</v>
      </c>
      <c r="AD22">
        <f t="shared" si="20"/>
        <v>0</v>
      </c>
      <c r="AE22" t="b">
        <f t="shared" si="21"/>
        <v>1</v>
      </c>
    </row>
    <row r="23" spans="2:31" ht="23.25" customHeight="1" x14ac:dyDescent="0.25">
      <c r="B23" s="36">
        <v>5</v>
      </c>
      <c r="C23" s="235"/>
      <c r="D23" s="235"/>
      <c r="E23" s="235"/>
      <c r="F23" s="72"/>
      <c r="G23" s="72"/>
      <c r="H23" s="242"/>
      <c r="I23" s="242"/>
      <c r="J23" s="77"/>
      <c r="K23" s="3" t="str">
        <f t="shared" si="3"/>
        <v/>
      </c>
      <c r="M23">
        <f t="shared" si="4"/>
        <v>0</v>
      </c>
      <c r="N23">
        <f t="shared" si="5"/>
        <v>0</v>
      </c>
      <c r="O23">
        <f t="shared" si="6"/>
        <v>0</v>
      </c>
      <c r="P23">
        <f t="shared" si="7"/>
        <v>0</v>
      </c>
      <c r="Q23">
        <f t="shared" si="8"/>
        <v>0</v>
      </c>
      <c r="R23">
        <f t="shared" si="9"/>
        <v>0</v>
      </c>
      <c r="T23">
        <f t="shared" si="10"/>
        <v>1900</v>
      </c>
      <c r="U23" t="b">
        <f t="shared" si="11"/>
        <v>1</v>
      </c>
      <c r="V23">
        <f t="shared" si="12"/>
        <v>1</v>
      </c>
      <c r="W23" t="b">
        <f t="shared" si="13"/>
        <v>1</v>
      </c>
      <c r="X23">
        <f t="shared" si="14"/>
        <v>0</v>
      </c>
      <c r="Y23" t="b">
        <f t="shared" si="15"/>
        <v>1</v>
      </c>
      <c r="Z23">
        <f t="shared" si="16"/>
        <v>1900</v>
      </c>
      <c r="AA23" t="b">
        <f t="shared" si="17"/>
        <v>1</v>
      </c>
      <c r="AB23">
        <f t="shared" si="18"/>
        <v>1</v>
      </c>
      <c r="AC23" t="b">
        <f t="shared" si="19"/>
        <v>1</v>
      </c>
      <c r="AD23">
        <f t="shared" si="20"/>
        <v>0</v>
      </c>
      <c r="AE23" t="b">
        <f t="shared" si="21"/>
        <v>1</v>
      </c>
    </row>
    <row r="24" spans="2:31" ht="23.25" customHeight="1" x14ac:dyDescent="0.25">
      <c r="B24" s="36">
        <v>6</v>
      </c>
      <c r="C24" s="235"/>
      <c r="D24" s="235"/>
      <c r="E24" s="235"/>
      <c r="F24" s="72"/>
      <c r="G24" s="72"/>
      <c r="H24" s="242"/>
      <c r="I24" s="242"/>
      <c r="J24" s="77"/>
      <c r="K24" s="3" t="str">
        <f t="shared" si="3"/>
        <v/>
      </c>
      <c r="M24">
        <f t="shared" si="4"/>
        <v>0</v>
      </c>
      <c r="N24">
        <f t="shared" si="5"/>
        <v>0</v>
      </c>
      <c r="O24">
        <f t="shared" si="6"/>
        <v>0</v>
      </c>
      <c r="P24">
        <f t="shared" si="7"/>
        <v>0</v>
      </c>
      <c r="Q24">
        <f t="shared" si="8"/>
        <v>0</v>
      </c>
      <c r="R24">
        <f t="shared" si="9"/>
        <v>0</v>
      </c>
      <c r="T24">
        <f t="shared" si="10"/>
        <v>1900</v>
      </c>
      <c r="U24" t="b">
        <f t="shared" si="11"/>
        <v>1</v>
      </c>
      <c r="V24">
        <f t="shared" si="12"/>
        <v>1</v>
      </c>
      <c r="W24" t="b">
        <f t="shared" si="13"/>
        <v>1</v>
      </c>
      <c r="X24">
        <f t="shared" si="14"/>
        <v>0</v>
      </c>
      <c r="Y24" t="b">
        <f t="shared" si="15"/>
        <v>1</v>
      </c>
      <c r="Z24">
        <f t="shared" si="16"/>
        <v>1900</v>
      </c>
      <c r="AA24" t="b">
        <f t="shared" si="17"/>
        <v>1</v>
      </c>
      <c r="AB24">
        <f t="shared" si="18"/>
        <v>1</v>
      </c>
      <c r="AC24" t="b">
        <f t="shared" si="19"/>
        <v>1</v>
      </c>
      <c r="AD24">
        <f t="shared" si="20"/>
        <v>0</v>
      </c>
      <c r="AE24" t="b">
        <f t="shared" si="21"/>
        <v>1</v>
      </c>
    </row>
    <row r="25" spans="2:31" ht="23.25" customHeight="1" x14ac:dyDescent="0.25">
      <c r="B25" s="36">
        <v>7</v>
      </c>
      <c r="C25" s="235"/>
      <c r="D25" s="235"/>
      <c r="E25" s="235"/>
      <c r="F25" s="72"/>
      <c r="G25" s="72"/>
      <c r="H25" s="242"/>
      <c r="I25" s="242"/>
      <c r="J25" s="77"/>
      <c r="K25" s="3" t="str">
        <f t="shared" si="3"/>
        <v/>
      </c>
      <c r="M25">
        <f t="shared" si="4"/>
        <v>0</v>
      </c>
      <c r="N25">
        <f t="shared" si="5"/>
        <v>0</v>
      </c>
      <c r="O25">
        <f t="shared" si="6"/>
        <v>0</v>
      </c>
      <c r="P25">
        <f t="shared" si="7"/>
        <v>0</v>
      </c>
      <c r="Q25">
        <f t="shared" si="8"/>
        <v>0</v>
      </c>
      <c r="R25">
        <f t="shared" si="9"/>
        <v>0</v>
      </c>
      <c r="T25">
        <f t="shared" si="10"/>
        <v>1900</v>
      </c>
      <c r="U25" t="b">
        <f t="shared" si="11"/>
        <v>1</v>
      </c>
      <c r="V25">
        <f t="shared" si="12"/>
        <v>1</v>
      </c>
      <c r="W25" t="b">
        <f t="shared" si="13"/>
        <v>1</v>
      </c>
      <c r="X25">
        <f t="shared" si="14"/>
        <v>0</v>
      </c>
      <c r="Y25" t="b">
        <f t="shared" si="15"/>
        <v>1</v>
      </c>
      <c r="Z25">
        <f t="shared" si="16"/>
        <v>1900</v>
      </c>
      <c r="AA25" t="b">
        <f t="shared" si="17"/>
        <v>1</v>
      </c>
      <c r="AB25">
        <f t="shared" si="18"/>
        <v>1</v>
      </c>
      <c r="AC25" t="b">
        <f t="shared" si="19"/>
        <v>1</v>
      </c>
      <c r="AD25">
        <f t="shared" si="20"/>
        <v>0</v>
      </c>
      <c r="AE25" t="b">
        <f t="shared" si="21"/>
        <v>1</v>
      </c>
    </row>
    <row r="26" spans="2:31" ht="23.25" customHeight="1" x14ac:dyDescent="0.25">
      <c r="B26" s="36">
        <v>8</v>
      </c>
      <c r="C26" s="235"/>
      <c r="D26" s="235"/>
      <c r="E26" s="235"/>
      <c r="F26" s="72"/>
      <c r="G26" s="72"/>
      <c r="H26" s="242"/>
      <c r="I26" s="242"/>
      <c r="J26" s="77"/>
      <c r="K26" s="3" t="str">
        <f t="shared" si="3"/>
        <v/>
      </c>
      <c r="M26">
        <f t="shared" si="4"/>
        <v>0</v>
      </c>
      <c r="N26">
        <f t="shared" si="5"/>
        <v>0</v>
      </c>
      <c r="O26">
        <f t="shared" si="6"/>
        <v>0</v>
      </c>
      <c r="P26">
        <f t="shared" si="7"/>
        <v>0</v>
      </c>
      <c r="Q26">
        <f t="shared" si="8"/>
        <v>0</v>
      </c>
      <c r="R26">
        <f t="shared" si="9"/>
        <v>0</v>
      </c>
      <c r="T26">
        <f t="shared" si="10"/>
        <v>1900</v>
      </c>
      <c r="U26" t="b">
        <f t="shared" si="11"/>
        <v>1</v>
      </c>
      <c r="V26">
        <f t="shared" si="12"/>
        <v>1</v>
      </c>
      <c r="W26" t="b">
        <f t="shared" si="13"/>
        <v>1</v>
      </c>
      <c r="X26">
        <f t="shared" si="14"/>
        <v>0</v>
      </c>
      <c r="Y26" t="b">
        <f t="shared" si="15"/>
        <v>1</v>
      </c>
      <c r="Z26">
        <f t="shared" si="16"/>
        <v>1900</v>
      </c>
      <c r="AA26" t="b">
        <f t="shared" si="17"/>
        <v>1</v>
      </c>
      <c r="AB26">
        <f t="shared" si="18"/>
        <v>1</v>
      </c>
      <c r="AC26" t="b">
        <f t="shared" si="19"/>
        <v>1</v>
      </c>
      <c r="AD26">
        <f t="shared" si="20"/>
        <v>0</v>
      </c>
      <c r="AE26" t="b">
        <f t="shared" si="21"/>
        <v>1</v>
      </c>
    </row>
    <row r="27" spans="2:31" ht="23.25" customHeight="1" x14ac:dyDescent="0.25">
      <c r="B27" s="36">
        <v>9</v>
      </c>
      <c r="C27" s="235"/>
      <c r="D27" s="235"/>
      <c r="E27" s="235"/>
      <c r="F27" s="72"/>
      <c r="G27" s="72"/>
      <c r="H27" s="242"/>
      <c r="I27" s="242"/>
      <c r="J27" s="77"/>
      <c r="K27" s="3" t="str">
        <f t="shared" si="3"/>
        <v/>
      </c>
      <c r="M27">
        <f t="shared" si="4"/>
        <v>0</v>
      </c>
      <c r="N27">
        <f t="shared" si="5"/>
        <v>0</v>
      </c>
      <c r="O27">
        <f t="shared" si="6"/>
        <v>0</v>
      </c>
      <c r="P27">
        <f t="shared" si="7"/>
        <v>0</v>
      </c>
      <c r="Q27">
        <f t="shared" si="8"/>
        <v>0</v>
      </c>
      <c r="R27">
        <f t="shared" si="9"/>
        <v>0</v>
      </c>
      <c r="T27">
        <f t="shared" si="10"/>
        <v>1900</v>
      </c>
      <c r="U27" t="b">
        <f t="shared" si="11"/>
        <v>1</v>
      </c>
      <c r="V27">
        <f t="shared" si="12"/>
        <v>1</v>
      </c>
      <c r="W27" t="b">
        <f t="shared" si="13"/>
        <v>1</v>
      </c>
      <c r="X27">
        <f t="shared" si="14"/>
        <v>0</v>
      </c>
      <c r="Y27" t="b">
        <f t="shared" si="15"/>
        <v>1</v>
      </c>
      <c r="Z27">
        <f t="shared" si="16"/>
        <v>1900</v>
      </c>
      <c r="AA27" t="b">
        <f t="shared" si="17"/>
        <v>1</v>
      </c>
      <c r="AB27">
        <f t="shared" si="18"/>
        <v>1</v>
      </c>
      <c r="AC27" t="b">
        <f t="shared" si="19"/>
        <v>1</v>
      </c>
      <c r="AD27">
        <f t="shared" si="20"/>
        <v>0</v>
      </c>
      <c r="AE27" t="b">
        <f t="shared" si="21"/>
        <v>1</v>
      </c>
    </row>
    <row r="28" spans="2:31" ht="23.25" customHeight="1" thickBot="1" x14ac:dyDescent="0.3">
      <c r="B28" s="37">
        <v>10</v>
      </c>
      <c r="C28" s="235"/>
      <c r="D28" s="235"/>
      <c r="E28" s="235"/>
      <c r="F28" s="72"/>
      <c r="G28" s="72"/>
      <c r="H28" s="242"/>
      <c r="I28" s="242"/>
      <c r="J28" s="77"/>
      <c r="K28" s="3" t="str">
        <f t="shared" si="3"/>
        <v/>
      </c>
      <c r="M28">
        <f t="shared" si="4"/>
        <v>0</v>
      </c>
      <c r="N28">
        <f t="shared" si="5"/>
        <v>0</v>
      </c>
      <c r="O28">
        <f t="shared" si="6"/>
        <v>0</v>
      </c>
      <c r="P28">
        <f t="shared" si="7"/>
        <v>0</v>
      </c>
      <c r="Q28">
        <f t="shared" si="8"/>
        <v>0</v>
      </c>
      <c r="R28">
        <f t="shared" si="9"/>
        <v>0</v>
      </c>
      <c r="T28">
        <f t="shared" si="10"/>
        <v>1900</v>
      </c>
      <c r="U28" t="b">
        <f t="shared" si="11"/>
        <v>1</v>
      </c>
      <c r="V28">
        <f t="shared" si="12"/>
        <v>1</v>
      </c>
      <c r="W28" t="b">
        <f t="shared" si="13"/>
        <v>1</v>
      </c>
      <c r="X28">
        <f t="shared" si="14"/>
        <v>0</v>
      </c>
      <c r="Y28" t="b">
        <f t="shared" si="15"/>
        <v>1</v>
      </c>
      <c r="Z28">
        <f t="shared" si="16"/>
        <v>1900</v>
      </c>
      <c r="AA28" t="b">
        <f t="shared" si="17"/>
        <v>1</v>
      </c>
      <c r="AB28">
        <f t="shared" si="18"/>
        <v>1</v>
      </c>
      <c r="AC28" t="b">
        <f t="shared" si="19"/>
        <v>1</v>
      </c>
      <c r="AD28">
        <f t="shared" si="20"/>
        <v>0</v>
      </c>
      <c r="AE28" t="b">
        <f t="shared" si="21"/>
        <v>1</v>
      </c>
    </row>
    <row r="29" spans="2:31" ht="23.25" customHeight="1" thickTop="1" x14ac:dyDescent="0.25">
      <c r="B29" s="254"/>
      <c r="C29" s="255"/>
      <c r="D29" s="255"/>
      <c r="E29" s="255"/>
      <c r="F29" s="255"/>
      <c r="G29" s="256"/>
      <c r="H29" s="253" t="s">
        <v>1418</v>
      </c>
      <c r="I29" s="253"/>
      <c r="J29" s="34">
        <f>SUM(J19:J28)</f>
        <v>0</v>
      </c>
      <c r="K29" s="3" t="str">
        <f>IF(AND(OR(H14&gt;0,J29&gt;0),H14&lt;&gt;J29),"&lt;-- Attention. Le montant total doit être égal au montant total applicable aux dépenses admissibles du tableau précédant.","")</f>
        <v/>
      </c>
    </row>
    <row r="30" spans="2:31" ht="4.5" customHeight="1" x14ac:dyDescent="0.25">
      <c r="B30" s="13"/>
      <c r="C30" s="13"/>
      <c r="D30" s="13"/>
      <c r="E30" s="13"/>
      <c r="F30" s="13"/>
      <c r="G30" s="13"/>
      <c r="H30" s="13"/>
      <c r="I30" s="13"/>
      <c r="J30" s="13"/>
    </row>
    <row r="31" spans="2:31" ht="29.25" customHeight="1" x14ac:dyDescent="0.25">
      <c r="B31" s="241" t="s">
        <v>1432</v>
      </c>
      <c r="C31" s="241"/>
      <c r="D31" s="241"/>
      <c r="E31" s="241"/>
      <c r="F31" s="241"/>
      <c r="G31" s="241"/>
      <c r="H31" s="241"/>
      <c r="I31" s="241"/>
      <c r="J31" s="241"/>
    </row>
    <row r="32" spans="2:31" ht="25.5" customHeight="1" x14ac:dyDescent="0.25">
      <c r="B32" s="241" t="s">
        <v>1516</v>
      </c>
      <c r="C32" s="241"/>
      <c r="D32" s="241"/>
      <c r="E32" s="241"/>
      <c r="F32" s="241"/>
      <c r="G32" s="241"/>
      <c r="H32" s="241"/>
      <c r="I32" s="241"/>
      <c r="J32" s="241"/>
    </row>
    <row r="33" spans="2:10" x14ac:dyDescent="0.25">
      <c r="B33" s="13"/>
      <c r="C33" s="13"/>
      <c r="D33" s="13"/>
      <c r="E33" s="13"/>
      <c r="F33" s="13"/>
      <c r="G33" s="13"/>
      <c r="H33" s="13"/>
      <c r="I33" s="13"/>
      <c r="J33" s="13"/>
    </row>
    <row r="34" spans="2:10" x14ac:dyDescent="0.25">
      <c r="B34" s="13"/>
      <c r="C34" s="13"/>
      <c r="D34" s="13"/>
      <c r="E34" s="13"/>
      <c r="F34" s="13"/>
      <c r="G34" s="13"/>
      <c r="H34" s="13"/>
      <c r="I34" s="13"/>
      <c r="J34" s="13"/>
    </row>
  </sheetData>
  <mergeCells count="56">
    <mergeCell ref="C2:G2"/>
    <mergeCell ref="H2:I2"/>
    <mergeCell ref="B2:B3"/>
    <mergeCell ref="J2:J3"/>
    <mergeCell ref="H24:I24"/>
    <mergeCell ref="F6:G6"/>
    <mergeCell ref="F7:G7"/>
    <mergeCell ref="C7:D7"/>
    <mergeCell ref="C21:E21"/>
    <mergeCell ref="H21:I21"/>
    <mergeCell ref="C26:E26"/>
    <mergeCell ref="H26:I26"/>
    <mergeCell ref="C5:D5"/>
    <mergeCell ref="C6:D6"/>
    <mergeCell ref="F10:G10"/>
    <mergeCell ref="F12:G12"/>
    <mergeCell ref="C10:D10"/>
    <mergeCell ref="C12:D12"/>
    <mergeCell ref="F8:G8"/>
    <mergeCell ref="F9:G9"/>
    <mergeCell ref="C8:D8"/>
    <mergeCell ref="C9:D9"/>
    <mergeCell ref="C11:D11"/>
    <mergeCell ref="F11:G11"/>
    <mergeCell ref="B32:J32"/>
    <mergeCell ref="F14:G14"/>
    <mergeCell ref="C13:D13"/>
    <mergeCell ref="H22:I22"/>
    <mergeCell ref="C23:E23"/>
    <mergeCell ref="H23:I23"/>
    <mergeCell ref="F13:G13"/>
    <mergeCell ref="B14:D14"/>
    <mergeCell ref="C28:E28"/>
    <mergeCell ref="H28:I28"/>
    <mergeCell ref="H29:I29"/>
    <mergeCell ref="B29:G29"/>
    <mergeCell ref="C24:E24"/>
    <mergeCell ref="C22:E22"/>
    <mergeCell ref="C25:E25"/>
    <mergeCell ref="H25:I25"/>
    <mergeCell ref="B1:J1"/>
    <mergeCell ref="B31:J31"/>
    <mergeCell ref="C27:E27"/>
    <mergeCell ref="H27:I27"/>
    <mergeCell ref="C19:E19"/>
    <mergeCell ref="C20:E20"/>
    <mergeCell ref="H19:I19"/>
    <mergeCell ref="H20:I20"/>
    <mergeCell ref="F3:G3"/>
    <mergeCell ref="B16:J16"/>
    <mergeCell ref="C18:E18"/>
    <mergeCell ref="H18:I18"/>
    <mergeCell ref="F4:G4"/>
    <mergeCell ref="F5:G5"/>
    <mergeCell ref="C3:D3"/>
    <mergeCell ref="C4:D4"/>
  </mergeCells>
  <conditionalFormatting sqref="C19:C28">
    <cfRule type="expression" dxfId="19" priority="11">
      <formula>OR($H$14=0,AND($H$14&gt;0,SUM($N19:$R19)=0,SUM($M$19:$M$28)&gt;0))</formula>
    </cfRule>
    <cfRule type="expression" dxfId="18" priority="18">
      <formula>AND($H$14&gt;0,C19="")</formula>
    </cfRule>
  </conditionalFormatting>
  <conditionalFormatting sqref="C6:D6">
    <cfRule type="expression" dxfId="17" priority="6">
      <formula>C6=""</formula>
    </cfRule>
  </conditionalFormatting>
  <conditionalFormatting sqref="E6">
    <cfRule type="expression" dxfId="16" priority="4">
      <formula>OR($E$6=0,$E$6="")</formula>
    </cfRule>
  </conditionalFormatting>
  <conditionalFormatting sqref="E4:G5">
    <cfRule type="expression" dxfId="15" priority="20">
      <formula>E4=""</formula>
    </cfRule>
  </conditionalFormatting>
  <conditionalFormatting sqref="F6:G6">
    <cfRule type="expression" dxfId="14" priority="3">
      <formula>$F$6=""</formula>
    </cfRule>
  </conditionalFormatting>
  <conditionalFormatting sqref="F19:J28">
    <cfRule type="expression" dxfId="13" priority="7">
      <formula>OR($H$14=0,AND($H$14&gt;0,SUM($N19:$R19)=0,SUM($M$19:$M$28)&gt;0))</formula>
    </cfRule>
    <cfRule type="expression" dxfId="12" priority="14">
      <formula>AND($H$14&gt;0,F19="")</formula>
    </cfRule>
  </conditionalFormatting>
  <conditionalFormatting sqref="H5">
    <cfRule type="expression" dxfId="11" priority="19">
      <formula>H5=""</formula>
    </cfRule>
  </conditionalFormatting>
  <conditionalFormatting sqref="H6">
    <cfRule type="expression" dxfId="10" priority="2">
      <formula>$H$6=""</formula>
    </cfRule>
  </conditionalFormatting>
  <conditionalFormatting sqref="J4">
    <cfRule type="expression" dxfId="9" priority="25">
      <formula>J4=""</formula>
    </cfRule>
  </conditionalFormatting>
  <conditionalFormatting sqref="J6">
    <cfRule type="expression" dxfId="8" priority="1">
      <formula>$J$6=""</formula>
    </cfRule>
  </conditionalFormatting>
  <dataValidations count="3">
    <dataValidation allowBlank="1" sqref="H29:I29" xr:uid="{D87C9752-203C-49EB-A2A2-EF1154A95292}"/>
    <dataValidation type="decimal" operator="greaterThan" allowBlank="1" showInputMessage="1" showErrorMessage="1" error="Inscrire une valeur supérieure à 0." sqref="E4:E13 H5" xr:uid="{C8AAC103-22BD-4423-99AC-1C1B3217AA3B}">
      <formula1>0</formula1>
    </dataValidation>
    <dataValidation type="decimal" operator="greaterThanOrEqual" allowBlank="1" showInputMessage="1" showErrorMessage="1" error="Inscrire une valeur supérieure ou égale à 0." sqref="H6:H13 J19:J28" xr:uid="{98E88D96-6DEA-4059-BD97-C751CA98E58B}">
      <formula1>0</formula1>
    </dataValidation>
  </dataValidations>
  <pageMargins left="0.55118110236220474" right="0.51181102362204722" top="0.35433070866141736" bottom="0.62992125984251968" header="0.31496062992125984" footer="0.31496062992125984"/>
  <pageSetup scale="93" orientation="portrait" r:id="rId1"/>
  <headerFooter>
    <oddFooter>&amp;L&amp;"Arial Narrow,Gras"&amp;9Direction générale de l’approvisionnement en bois et du développement économique
Ministère des Ressources naturelles et des Forêts&amp;R&amp;"Arial Narrow,Gras"&amp;9Version du 4 juillet 2023
Onglet Financement
Page &amp;P de &amp;N</oddFooter>
  </headerFooter>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AD231646-1B40-4CDF-8FE9-535FE0F28548}">
          <x14:formula1>
            <xm:f>Liste!$AB$2:$AB$5</xm:f>
          </x14:formula1>
          <xm:sqref>F4:F13</xm:sqref>
        </x14:dataValidation>
        <x14:dataValidation type="list" allowBlank="1" xr:uid="{1198ED74-436F-4192-9464-C8E11614DE49}">
          <x14:formula1>
            <xm:f>Liste!$AD$2:$AD$4</xm:f>
          </x14:formula1>
          <xm:sqref>H19:H28</xm:sqref>
        </x14:dataValidation>
        <x14:dataValidation type="list" allowBlank="1" showErrorMessage="1" error="Sélectionnez dans la liste" xr:uid="{31B3A21B-596D-4209-8771-5693ADD4B0C5}">
          <x14:formula1>
            <xm:f>Liste!$Z$2:$Z$5</xm:f>
          </x14:formula1>
          <xm:sqref>J4:J13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8"/>
  <dimension ref="B1:S31"/>
  <sheetViews>
    <sheetView showGridLines="0" showRowColHeaders="0" topLeftCell="A29" zoomScale="130" zoomScaleNormal="130" workbookViewId="0">
      <selection activeCell="B11" sqref="B11"/>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2.5" customHeight="1" x14ac:dyDescent="0.25">
      <c r="B1" s="159" t="s">
        <v>1370</v>
      </c>
      <c r="C1" s="160"/>
      <c r="D1" s="160"/>
      <c r="E1" s="160"/>
      <c r="F1" s="160"/>
      <c r="G1" s="160"/>
      <c r="H1" s="160"/>
      <c r="I1" s="160"/>
      <c r="J1" s="161"/>
      <c r="K1" s="3"/>
    </row>
    <row r="2" spans="2:19" ht="8.25" customHeight="1" x14ac:dyDescent="0.25">
      <c r="B2" s="20"/>
      <c r="C2" s="29"/>
      <c r="D2" s="20"/>
      <c r="E2" s="20"/>
      <c r="F2" s="20"/>
      <c r="G2" s="20"/>
      <c r="H2" s="20"/>
      <c r="I2" s="20"/>
      <c r="J2" s="20"/>
    </row>
    <row r="3" spans="2:19" s="31" customFormat="1" ht="16.5" customHeight="1" x14ac:dyDescent="0.2">
      <c r="B3" s="269" t="s">
        <v>1375</v>
      </c>
      <c r="C3" s="208"/>
      <c r="D3" s="208"/>
      <c r="E3" s="208"/>
      <c r="F3" s="208"/>
      <c r="G3" s="208"/>
      <c r="H3" s="208"/>
      <c r="I3" s="208"/>
      <c r="J3" s="270"/>
      <c r="K3" s="3" t="str">
        <f>IF(SUM(S4:S8)&lt;&gt;0,"&lt;-- Vous devez indiquer « Oui », « Non » ou « s. o. » sur l'ensemble des lignes","")</f>
        <v>&lt;-- Vous devez indiquer « Oui », « Non » ou « s. o. » sur l'ensemble des lignes</v>
      </c>
      <c r="S3" s="31" t="s">
        <v>1390</v>
      </c>
    </row>
    <row r="4" spans="2:19" ht="27.75" customHeight="1" x14ac:dyDescent="0.25">
      <c r="B4" s="28"/>
      <c r="C4" s="280" t="s">
        <v>1419</v>
      </c>
      <c r="D4" s="281"/>
      <c r="E4" s="281"/>
      <c r="F4" s="281"/>
      <c r="G4" s="281"/>
      <c r="H4" s="281"/>
      <c r="I4" s="281"/>
      <c r="J4" s="282"/>
      <c r="K4" s="3" t="str">
        <f>IF(AND(B4&lt;&gt;"Oui",B4&lt;&gt;""),"&lt;-- Justifiez svp.","")</f>
        <v/>
      </c>
      <c r="S4">
        <f>IF(B4&lt;&gt;"",0,1)</f>
        <v>1</v>
      </c>
    </row>
    <row r="5" spans="2:19" ht="27.75" customHeight="1" x14ac:dyDescent="0.25">
      <c r="B5" s="67"/>
      <c r="C5" s="198" t="s">
        <v>1374</v>
      </c>
      <c r="D5" s="199"/>
      <c r="E5" s="199"/>
      <c r="F5" s="199"/>
      <c r="G5" s="199"/>
      <c r="H5" s="199"/>
      <c r="I5" s="199"/>
      <c r="J5" s="200"/>
      <c r="K5" s="3" t="str">
        <f>IF(AND(B5&lt;&gt;"Oui",B5&lt;&gt;""),"&lt;-- Justifiez svp.","")</f>
        <v/>
      </c>
      <c r="S5">
        <f>IF(B5&lt;&gt;"",0,1)</f>
        <v>1</v>
      </c>
    </row>
    <row r="6" spans="2:19" ht="27.75" customHeight="1" x14ac:dyDescent="0.25">
      <c r="B6" s="67"/>
      <c r="C6" s="198" t="s">
        <v>1376</v>
      </c>
      <c r="D6" s="199"/>
      <c r="E6" s="199"/>
      <c r="F6" s="199"/>
      <c r="G6" s="199"/>
      <c r="H6" s="199"/>
      <c r="I6" s="199"/>
      <c r="J6" s="200"/>
      <c r="K6" s="3" t="str">
        <f>IF(AND(B6&lt;&gt;"Oui",B6&lt;&gt;""),"&lt;-- Justifiez svp.","")</f>
        <v/>
      </c>
      <c r="L6" s="40"/>
      <c r="S6">
        <f>IF(B6&lt;&gt;"",0,1)</f>
        <v>1</v>
      </c>
    </row>
    <row r="7" spans="2:19" ht="27.75" customHeight="1" x14ac:dyDescent="0.25">
      <c r="B7" s="67"/>
      <c r="C7" s="198" t="s">
        <v>1377</v>
      </c>
      <c r="D7" s="199"/>
      <c r="E7" s="199"/>
      <c r="F7" s="199"/>
      <c r="G7" s="199"/>
      <c r="H7" s="199"/>
      <c r="I7" s="199"/>
      <c r="J7" s="200"/>
      <c r="K7" s="3" t="str">
        <f>IF(AND(B7&lt;&gt;"Oui",B7&lt;&gt;""),"&lt;-- Justifiez svp.","")</f>
        <v/>
      </c>
      <c r="L7" s="40"/>
      <c r="S7">
        <f>IF(B7&lt;&gt;"",0,1)</f>
        <v>1</v>
      </c>
    </row>
    <row r="8" spans="2:19" ht="27.75" customHeight="1" x14ac:dyDescent="0.25">
      <c r="B8" s="67"/>
      <c r="C8" s="198" t="s">
        <v>1378</v>
      </c>
      <c r="D8" s="199"/>
      <c r="E8" s="199"/>
      <c r="F8" s="199"/>
      <c r="G8" s="199"/>
      <c r="H8" s="199"/>
      <c r="I8" s="199"/>
      <c r="J8" s="200"/>
      <c r="K8" s="3" t="str">
        <f>IF(AND(B8&lt;&gt;"Oui",B8&lt;&gt;""),"&lt;-- Justifiez svp.","")</f>
        <v/>
      </c>
      <c r="S8">
        <f>IF(B8&lt;&gt;"",0,1)</f>
        <v>1</v>
      </c>
    </row>
    <row r="9" spans="2:19" ht="8.25" customHeight="1" x14ac:dyDescent="0.25"/>
    <row r="10" spans="2:19" x14ac:dyDescent="0.25">
      <c r="B10" s="269" t="s">
        <v>1479</v>
      </c>
      <c r="C10" s="208"/>
      <c r="D10" s="208"/>
      <c r="E10" s="208"/>
      <c r="F10" s="208"/>
      <c r="G10" s="208"/>
      <c r="H10" s="208"/>
      <c r="I10" s="208"/>
      <c r="J10" s="270"/>
      <c r="K10" s="3" t="str">
        <f>IF(SUM(S11:S15)&lt;&gt;0,"&lt;-- Vous devez indiquer «Oui», «Non» ou «s.o.» sur l'ensemble des lignes","")</f>
        <v/>
      </c>
    </row>
    <row r="11" spans="2:19" ht="27.75" customHeight="1" x14ac:dyDescent="0.25">
      <c r="B11" s="67" t="str">
        <f>IF(Description!$E$6="","s. o.","")</f>
        <v>s. o.</v>
      </c>
      <c r="C11" s="198" t="s">
        <v>1379</v>
      </c>
      <c r="D11" s="199"/>
      <c r="E11" s="199"/>
      <c r="F11" s="199"/>
      <c r="G11" s="199"/>
      <c r="H11" s="199"/>
      <c r="I11" s="199"/>
      <c r="J11" s="200"/>
      <c r="S11">
        <f>IF(B11&lt;&gt;"",0,1)</f>
        <v>0</v>
      </c>
    </row>
    <row r="12" spans="2:19" ht="27.75" customHeight="1" x14ac:dyDescent="0.25">
      <c r="B12" s="67" t="str">
        <f>IF(Description!$E$6="","s. o.","")</f>
        <v>s. o.</v>
      </c>
      <c r="C12" s="277" t="s">
        <v>1519</v>
      </c>
      <c r="D12" s="278"/>
      <c r="E12" s="278"/>
      <c r="F12" s="278"/>
      <c r="G12" s="278"/>
      <c r="H12" s="278"/>
      <c r="I12" s="278"/>
      <c r="J12" s="279"/>
      <c r="S12">
        <f>IF(B12&lt;&gt;"",0,1)</f>
        <v>0</v>
      </c>
    </row>
    <row r="13" spans="2:19" ht="37.5" customHeight="1" x14ac:dyDescent="0.25">
      <c r="B13" s="67" t="str">
        <f>IF(Description!$E$6="","s. o.","")</f>
        <v>s. o.</v>
      </c>
      <c r="C13" s="198" t="s">
        <v>1380</v>
      </c>
      <c r="D13" s="199"/>
      <c r="E13" s="199"/>
      <c r="F13" s="199"/>
      <c r="G13" s="199"/>
      <c r="H13" s="199"/>
      <c r="I13" s="199"/>
      <c r="J13" s="200"/>
      <c r="S13">
        <f>IF(B13&lt;&gt;"",0,1)</f>
        <v>0</v>
      </c>
    </row>
    <row r="14" spans="2:19" ht="27.75" customHeight="1" x14ac:dyDescent="0.25">
      <c r="C14" s="28" t="str">
        <f>IF($B$13&lt;&gt;"s. o.","","s. o.")</f>
        <v>s. o.</v>
      </c>
      <c r="D14" s="271" t="s">
        <v>1381</v>
      </c>
      <c r="E14" s="271"/>
      <c r="F14" s="271"/>
      <c r="G14" s="271"/>
      <c r="H14" s="271"/>
      <c r="I14" s="271"/>
      <c r="J14" s="271"/>
      <c r="S14">
        <f>IF(C14&lt;&gt;"",0,1)</f>
        <v>0</v>
      </c>
    </row>
    <row r="15" spans="2:19" ht="27.75" customHeight="1" x14ac:dyDescent="0.25">
      <c r="C15" s="67" t="str">
        <f>IF($B$13&lt;&gt;"s. o.","","s. o.")</f>
        <v>s. o.</v>
      </c>
      <c r="D15" s="271" t="s">
        <v>1382</v>
      </c>
      <c r="E15" s="271"/>
      <c r="F15" s="271"/>
      <c r="G15" s="271"/>
      <c r="H15" s="271"/>
      <c r="I15" s="271"/>
      <c r="J15" s="271"/>
      <c r="S15">
        <f>IF(C15&lt;&gt;"",0,1)</f>
        <v>0</v>
      </c>
    </row>
    <row r="16" spans="2:19" ht="8.25" customHeight="1" x14ac:dyDescent="0.25"/>
    <row r="17" spans="2:19" x14ac:dyDescent="0.25">
      <c r="B17" s="269" t="s">
        <v>1478</v>
      </c>
      <c r="C17" s="208"/>
      <c r="D17" s="208"/>
      <c r="E17" s="208"/>
      <c r="F17" s="208"/>
      <c r="G17" s="208"/>
      <c r="H17" s="208"/>
      <c r="I17" s="208"/>
      <c r="J17" s="270"/>
      <c r="K17" s="3" t="str">
        <f>IF(SUM(S18:S20)&lt;&gt;0,"&lt;-- Vous devez indiquer «Oui», «Non» ou «s. o.» sur l'ensemble des lignes","")</f>
        <v/>
      </c>
    </row>
    <row r="18" spans="2:19" ht="27.75" customHeight="1" x14ac:dyDescent="0.25">
      <c r="B18" s="28" t="str">
        <f>IF(Description!$E$7="","s. o.","")</f>
        <v>s. o.</v>
      </c>
      <c r="C18" s="277" t="s">
        <v>1518</v>
      </c>
      <c r="D18" s="278"/>
      <c r="E18" s="278"/>
      <c r="F18" s="278"/>
      <c r="G18" s="278"/>
      <c r="H18" s="278"/>
      <c r="I18" s="278"/>
      <c r="J18" s="279"/>
      <c r="S18">
        <f>IF(B18&lt;&gt;"",0,1)</f>
        <v>0</v>
      </c>
    </row>
    <row r="19" spans="2:19" ht="27.75" customHeight="1" x14ac:dyDescent="0.25">
      <c r="B19" s="67" t="str">
        <f>IF(Description!$E$7="","s. o.","")</f>
        <v>s. o.</v>
      </c>
      <c r="C19" s="198" t="s">
        <v>1383</v>
      </c>
      <c r="D19" s="199"/>
      <c r="E19" s="199"/>
      <c r="F19" s="199"/>
      <c r="G19" s="199"/>
      <c r="H19" s="199"/>
      <c r="I19" s="199"/>
      <c r="J19" s="200"/>
      <c r="S19">
        <f>IF(B19&lt;&gt;"",0,1)</f>
        <v>0</v>
      </c>
    </row>
    <row r="20" spans="2:19" ht="27.75" customHeight="1" x14ac:dyDescent="0.25">
      <c r="B20" s="67" t="str">
        <f>IF(Description!$E$7="","s. o.","")</f>
        <v>s. o.</v>
      </c>
      <c r="C20" s="198" t="s">
        <v>1384</v>
      </c>
      <c r="D20" s="199"/>
      <c r="E20" s="199"/>
      <c r="F20" s="199"/>
      <c r="G20" s="199"/>
      <c r="H20" s="199"/>
      <c r="I20" s="199"/>
      <c r="J20" s="200"/>
      <c r="S20">
        <f>IF(B20&lt;&gt;"",0,1)</f>
        <v>0</v>
      </c>
    </row>
    <row r="21" spans="2:19" ht="8.25" customHeight="1" x14ac:dyDescent="0.25">
      <c r="B21" s="38"/>
      <c r="C21" s="38"/>
      <c r="D21" s="38"/>
      <c r="E21" s="38"/>
      <c r="F21" s="38"/>
      <c r="G21" s="38"/>
      <c r="H21" s="38"/>
      <c r="I21" s="38"/>
      <c r="J21" s="39"/>
    </row>
    <row r="22" spans="2:19" s="31" customFormat="1" ht="16.5" customHeight="1" x14ac:dyDescent="0.25">
      <c r="B22" s="269" t="s">
        <v>1385</v>
      </c>
      <c r="C22" s="208"/>
      <c r="D22" s="208"/>
      <c r="E22" s="208"/>
      <c r="F22" s="208"/>
      <c r="G22" s="208"/>
      <c r="H22" s="208"/>
      <c r="I22" s="208"/>
      <c r="J22" s="270"/>
    </row>
    <row r="23" spans="2:19" ht="37.5" customHeight="1" x14ac:dyDescent="0.25">
      <c r="B23" s="28"/>
      <c r="C23" s="198" t="s">
        <v>1424</v>
      </c>
      <c r="D23" s="199"/>
      <c r="E23" s="199"/>
      <c r="F23" s="199"/>
      <c r="G23" s="199"/>
      <c r="H23" s="199"/>
      <c r="I23" s="199"/>
      <c r="J23" s="200"/>
      <c r="K23" s="3" t="str">
        <f>IF(B23="Non","&lt;-- Justifiez svp.","")</f>
        <v/>
      </c>
      <c r="S23">
        <f>IF(B23&lt;&gt;"",0,1)</f>
        <v>1</v>
      </c>
    </row>
    <row r="24" spans="2:19" ht="27.75" customHeight="1" x14ac:dyDescent="0.25">
      <c r="B24" s="28"/>
      <c r="C24" s="198" t="s">
        <v>1386</v>
      </c>
      <c r="D24" s="199"/>
      <c r="E24" s="199"/>
      <c r="F24" s="199"/>
      <c r="G24" s="199"/>
      <c r="H24" s="199"/>
      <c r="I24" s="199"/>
      <c r="J24" s="200"/>
      <c r="K24" s="3" t="str">
        <f>IF(B24="Non","&lt;-- Justifiez svp.","")</f>
        <v/>
      </c>
      <c r="S24">
        <f>IF(B24&lt;&gt;"",0,1)</f>
        <v>1</v>
      </c>
    </row>
    <row r="25" spans="2:19" ht="27.75" customHeight="1" x14ac:dyDescent="0.25">
      <c r="B25" s="28"/>
      <c r="C25" s="198" t="s">
        <v>1387</v>
      </c>
      <c r="D25" s="199"/>
      <c r="E25" s="199"/>
      <c r="F25" s="199"/>
      <c r="G25" s="199"/>
      <c r="H25" s="199"/>
      <c r="I25" s="199"/>
      <c r="J25" s="200"/>
      <c r="K25" s="3" t="str">
        <f>IF(B25="Non","&lt;-- Justifiez svp.","")</f>
        <v/>
      </c>
      <c r="S25">
        <f>IF(B25&lt;&gt;"",0,1)</f>
        <v>1</v>
      </c>
    </row>
    <row r="26" spans="2:19" ht="27.75" customHeight="1" x14ac:dyDescent="0.25">
      <c r="B26" s="28"/>
      <c r="C26" s="198" t="s">
        <v>1388</v>
      </c>
      <c r="D26" s="199"/>
      <c r="E26" s="199"/>
      <c r="F26" s="199"/>
      <c r="G26" s="199"/>
      <c r="H26" s="199"/>
      <c r="I26" s="199"/>
      <c r="J26" s="200"/>
      <c r="K26" s="3" t="str">
        <f>IF(B26="Non","&lt;-- Justifiez svp.","")</f>
        <v/>
      </c>
      <c r="S26">
        <f>IF(B26&lt;&gt;"",0,1)</f>
        <v>1</v>
      </c>
    </row>
    <row r="28" spans="2:19" x14ac:dyDescent="0.25">
      <c r="B28" s="283" t="s">
        <v>1252</v>
      </c>
      <c r="C28" s="283"/>
      <c r="D28" s="283"/>
      <c r="E28" s="283"/>
      <c r="F28" s="283"/>
      <c r="G28" s="283"/>
      <c r="H28" s="283"/>
      <c r="I28" s="283"/>
      <c r="J28" s="283"/>
    </row>
    <row r="30" spans="2:19" ht="16.5" customHeight="1" x14ac:dyDescent="0.25">
      <c r="B30" s="275" t="s">
        <v>1517</v>
      </c>
      <c r="C30" s="204"/>
      <c r="D30" s="204"/>
      <c r="E30" s="204"/>
      <c r="F30" s="204"/>
      <c r="G30" s="204"/>
      <c r="H30" s="204"/>
      <c r="I30" s="204"/>
      <c r="J30" s="276"/>
    </row>
    <row r="31" spans="2:19" ht="399.95" customHeight="1" x14ac:dyDescent="0.25">
      <c r="B31" s="272"/>
      <c r="C31" s="273"/>
      <c r="D31" s="273"/>
      <c r="E31" s="273"/>
      <c r="F31" s="273"/>
      <c r="G31" s="273"/>
      <c r="H31" s="273"/>
      <c r="I31" s="273"/>
      <c r="J31" s="274"/>
    </row>
  </sheetData>
  <sheetProtection algorithmName="SHA-512" hashValue="P2o5uYNPIRWGF6Hcm/kmQpWdk4lgW8CWLp1wFO2JRJE5JRYrU9yq6+33GRKGSqqinc30lmYwK0T4/fToY7vbvw==" saltValue="U/eo4rrsE19fKT+aB7CwMg==" spinCount="100000" sheet="1" objects="1" scenarios="1"/>
  <mergeCells count="25">
    <mergeCell ref="B1:J1"/>
    <mergeCell ref="B22:J22"/>
    <mergeCell ref="C23:J23"/>
    <mergeCell ref="C26:J26"/>
    <mergeCell ref="C12:J12"/>
    <mergeCell ref="C13:J13"/>
    <mergeCell ref="D14:J14"/>
    <mergeCell ref="B3:J3"/>
    <mergeCell ref="C7:J7"/>
    <mergeCell ref="C8:J8"/>
    <mergeCell ref="C4:J4"/>
    <mergeCell ref="C5:J5"/>
    <mergeCell ref="B17:J17"/>
    <mergeCell ref="C18:J18"/>
    <mergeCell ref="C19:J19"/>
    <mergeCell ref="C20:J20"/>
    <mergeCell ref="C6:J6"/>
    <mergeCell ref="B10:J10"/>
    <mergeCell ref="C11:J11"/>
    <mergeCell ref="D15:J15"/>
    <mergeCell ref="B31:J31"/>
    <mergeCell ref="C24:J24"/>
    <mergeCell ref="C25:J25"/>
    <mergeCell ref="B30:J30"/>
    <mergeCell ref="B28:J28"/>
  </mergeCells>
  <conditionalFormatting sqref="B4:B8">
    <cfRule type="expression" dxfId="7" priority="14">
      <formula>B4=""</formula>
    </cfRule>
  </conditionalFormatting>
  <conditionalFormatting sqref="B11:B13">
    <cfRule type="expression" dxfId="6" priority="1">
      <formula>AND(B11="",DescriptionE3=" Catégorie A – Études")</formula>
    </cfRule>
  </conditionalFormatting>
  <conditionalFormatting sqref="B18:B20">
    <cfRule type="expression" dxfId="5" priority="2">
      <formula>B18=""</formula>
    </cfRule>
  </conditionalFormatting>
  <conditionalFormatting sqref="C14:C15">
    <cfRule type="expression" dxfId="4" priority="6">
      <formula>C14=""</formula>
    </cfRule>
  </conditionalFormatting>
  <pageMargins left="0.55118110236220474" right="0.51181102362204722" top="0.4330708661417322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4 juillet 2023
Onglet Documents
Page &amp;P de &amp;N</oddFooter>
  </headerFooter>
  <rowBreaks count="1" manualBreakCount="1">
    <brk id="29" min="1" max="9" man="1"/>
  </rowBreaks>
  <legacyDrawing r:id="rId2"/>
  <extLst>
    <ext xmlns:x14="http://schemas.microsoft.com/office/spreadsheetml/2009/9/main" uri="{CCE6A557-97BC-4b89-ADB6-D9C93CAAB3DF}">
      <x14:dataValidations xmlns:xm="http://schemas.microsoft.com/office/excel/2006/main" count="1">
        <x14:dataValidation type="list" allowBlank="1" showErrorMessage="1" error="Sélectionner dans la liste." xr:uid="{7E1D18D6-ADFD-4A53-BD48-4E549D26604F}">
          <x14:formula1>
            <xm:f>Liste!$AF$2:$AF$4</xm:f>
          </x14:formula1>
          <xm:sqref>B4:B8 B18:B20 B11:B13 B23:B26 C14:C15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9"/>
  <dimension ref="B1:K44"/>
  <sheetViews>
    <sheetView showGridLines="0" showRowColHeaders="0" topLeftCell="A26" zoomScale="120" zoomScaleNormal="120" workbookViewId="0">
      <selection activeCell="N39" sqref="N39"/>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1" ht="22.5" customHeight="1" x14ac:dyDescent="0.25">
      <c r="B1" s="159" t="s">
        <v>1389</v>
      </c>
      <c r="C1" s="160"/>
      <c r="D1" s="160"/>
      <c r="E1" s="160"/>
      <c r="F1" s="160"/>
      <c r="G1" s="160"/>
      <c r="H1" s="160"/>
      <c r="I1" s="160"/>
      <c r="J1" s="161"/>
      <c r="K1" s="3"/>
    </row>
    <row r="2" spans="2:11" ht="8.25" customHeight="1" x14ac:dyDescent="0.25">
      <c r="B2" s="20"/>
      <c r="C2" s="29"/>
      <c r="D2" s="20"/>
      <c r="E2" s="20"/>
      <c r="F2" s="20"/>
      <c r="G2" s="20"/>
      <c r="H2" s="20"/>
      <c r="I2" s="20"/>
      <c r="J2" s="20"/>
    </row>
    <row r="3" spans="2:11" ht="62.25" customHeight="1" x14ac:dyDescent="0.25">
      <c r="B3" s="62">
        <v>1</v>
      </c>
      <c r="C3" s="296" t="s">
        <v>1521</v>
      </c>
      <c r="D3" s="296"/>
      <c r="E3" s="296"/>
      <c r="F3" s="296"/>
      <c r="G3" s="296"/>
      <c r="H3" s="296"/>
      <c r="I3" s="296"/>
      <c r="J3" s="296"/>
      <c r="K3" s="3"/>
    </row>
    <row r="4" spans="2:11" ht="31.9" customHeight="1" x14ac:dyDescent="0.25">
      <c r="B4" s="62">
        <v>2</v>
      </c>
      <c r="C4" s="295" t="s">
        <v>1522</v>
      </c>
      <c r="D4" s="295"/>
      <c r="E4" s="295"/>
      <c r="F4" s="295"/>
      <c r="G4" s="295"/>
      <c r="H4" s="295"/>
      <c r="I4" s="295"/>
      <c r="J4" s="295"/>
      <c r="K4" s="3"/>
    </row>
    <row r="5" spans="2:11" ht="27.75" customHeight="1" x14ac:dyDescent="0.25">
      <c r="B5" s="62">
        <v>3</v>
      </c>
      <c r="C5" s="296" t="s">
        <v>1523</v>
      </c>
      <c r="D5" s="296"/>
      <c r="E5" s="296"/>
      <c r="F5" s="296"/>
      <c r="G5" s="296"/>
      <c r="H5" s="296"/>
      <c r="I5" s="296"/>
      <c r="J5" s="296"/>
      <c r="K5" s="3"/>
    </row>
    <row r="6" spans="2:11" ht="43.5" customHeight="1" x14ac:dyDescent="0.25">
      <c r="B6" s="62">
        <v>4</v>
      </c>
      <c r="C6" s="296" t="s">
        <v>1423</v>
      </c>
      <c r="D6" s="296"/>
      <c r="E6" s="296"/>
      <c r="F6" s="296"/>
      <c r="G6" s="296"/>
      <c r="H6" s="296"/>
      <c r="I6" s="296"/>
      <c r="J6" s="296"/>
      <c r="K6" s="3"/>
    </row>
    <row r="7" spans="2:11" ht="27.75" customHeight="1" x14ac:dyDescent="0.25">
      <c r="B7" s="62">
        <v>5</v>
      </c>
      <c r="C7" s="295" t="s">
        <v>1524</v>
      </c>
      <c r="D7" s="295"/>
      <c r="E7" s="295"/>
      <c r="F7" s="295"/>
      <c r="G7" s="295"/>
      <c r="H7" s="295"/>
      <c r="I7" s="295"/>
      <c r="J7" s="295"/>
      <c r="K7" s="3"/>
    </row>
    <row r="8" spans="2:11" ht="8.25" customHeight="1" x14ac:dyDescent="0.25"/>
    <row r="9" spans="2:11" x14ac:dyDescent="0.25">
      <c r="B9" s="42"/>
      <c r="C9" s="43"/>
      <c r="D9" s="43"/>
      <c r="E9" s="43"/>
      <c r="F9" s="43"/>
      <c r="G9" s="43"/>
      <c r="H9" s="43"/>
      <c r="I9" s="43"/>
      <c r="J9" s="44"/>
    </row>
    <row r="10" spans="2:11" ht="15" customHeight="1" x14ac:dyDescent="0.25">
      <c r="B10" s="79"/>
      <c r="C10" s="284" t="s">
        <v>1483</v>
      </c>
      <c r="D10" s="285"/>
      <c r="E10" s="285"/>
      <c r="F10" s="285"/>
      <c r="G10" s="285"/>
      <c r="H10" s="285"/>
      <c r="I10" s="285"/>
      <c r="J10" s="286"/>
      <c r="K10" s="3" t="str">
        <f>IF(B10="","&lt;-- Svp. Confirmez.","")</f>
        <v>&lt;-- Svp. Confirmez.</v>
      </c>
    </row>
    <row r="11" spans="2:11" x14ac:dyDescent="0.25">
      <c r="B11" s="45"/>
      <c r="C11" s="285"/>
      <c r="D11" s="285"/>
      <c r="E11" s="285"/>
      <c r="F11" s="285"/>
      <c r="G11" s="285"/>
      <c r="H11" s="285"/>
      <c r="I11" s="285"/>
      <c r="J11" s="286"/>
    </row>
    <row r="12" spans="2:11" x14ac:dyDescent="0.25">
      <c r="B12" s="45"/>
      <c r="C12" s="13"/>
      <c r="D12" s="13"/>
      <c r="E12" s="13"/>
      <c r="F12" s="13"/>
      <c r="G12" s="13"/>
      <c r="H12" s="13"/>
      <c r="I12" s="13"/>
      <c r="J12" s="46"/>
    </row>
    <row r="13" spans="2:11" ht="15" customHeight="1" x14ac:dyDescent="0.25">
      <c r="B13" s="67"/>
      <c r="C13" s="287" t="s">
        <v>1484</v>
      </c>
      <c r="D13" s="287"/>
      <c r="E13" s="287"/>
      <c r="F13" s="287"/>
      <c r="G13" s="287"/>
      <c r="H13" s="287"/>
      <c r="I13" s="287"/>
      <c r="J13" s="288"/>
      <c r="K13" s="3" t="str">
        <f>IF(B13="","&lt;-- Svp. Confirmez.","")</f>
        <v>&lt;-- Svp. Confirmez.</v>
      </c>
    </row>
    <row r="14" spans="2:11" x14ac:dyDescent="0.25">
      <c r="B14" s="45"/>
      <c r="C14" s="287"/>
      <c r="D14" s="287"/>
      <c r="E14" s="287"/>
      <c r="F14" s="287"/>
      <c r="G14" s="287"/>
      <c r="H14" s="287"/>
      <c r="I14" s="287"/>
      <c r="J14" s="288"/>
    </row>
    <row r="15" spans="2:11" x14ac:dyDescent="0.25">
      <c r="B15" s="96"/>
      <c r="C15" s="94"/>
      <c r="D15" s="94"/>
      <c r="E15" s="94"/>
      <c r="F15" s="94"/>
      <c r="G15" s="94"/>
      <c r="H15" s="94"/>
      <c r="I15" s="94"/>
      <c r="J15" s="95"/>
    </row>
    <row r="16" spans="2:11" x14ac:dyDescent="0.25">
      <c r="B16" s="67"/>
      <c r="C16" s="284" t="s">
        <v>1501</v>
      </c>
      <c r="D16" s="285"/>
      <c r="E16" s="285"/>
      <c r="F16" s="285"/>
      <c r="G16" s="285"/>
      <c r="H16" s="285"/>
      <c r="I16" s="285"/>
      <c r="J16" s="286"/>
      <c r="K16" s="3" t="str">
        <f>IF(B16="","&lt;-- Svp. Confirmez.","")</f>
        <v>&lt;-- Svp. Confirmez.</v>
      </c>
    </row>
    <row r="17" spans="2:11" x14ac:dyDescent="0.25">
      <c r="B17" s="96"/>
      <c r="C17" s="285"/>
      <c r="D17" s="285"/>
      <c r="E17" s="285"/>
      <c r="F17" s="285"/>
      <c r="G17" s="285"/>
      <c r="H17" s="285"/>
      <c r="I17" s="285"/>
      <c r="J17" s="286"/>
    </row>
    <row r="18" spans="2:11" x14ac:dyDescent="0.25">
      <c r="B18" s="96"/>
      <c r="C18" s="94"/>
      <c r="D18" s="94"/>
      <c r="E18" s="94"/>
      <c r="F18" s="94"/>
      <c r="G18" s="94"/>
      <c r="H18" s="94"/>
      <c r="I18" s="94"/>
      <c r="J18" s="95"/>
    </row>
    <row r="19" spans="2:11" x14ac:dyDescent="0.25">
      <c r="B19" s="67"/>
      <c r="C19" s="284" t="s">
        <v>1502</v>
      </c>
      <c r="D19" s="285"/>
      <c r="E19" s="285"/>
      <c r="F19" s="285"/>
      <c r="G19" s="285"/>
      <c r="H19" s="285"/>
      <c r="I19" s="285"/>
      <c r="J19" s="286"/>
      <c r="K19" s="3" t="str">
        <f>IF(B19="","&lt;-- Svp. Confirmez.","")</f>
        <v>&lt;-- Svp. Confirmez.</v>
      </c>
    </row>
    <row r="20" spans="2:11" x14ac:dyDescent="0.25">
      <c r="B20" s="45"/>
      <c r="C20" s="285"/>
      <c r="D20" s="285"/>
      <c r="E20" s="285"/>
      <c r="F20" s="285"/>
      <c r="G20" s="285"/>
      <c r="H20" s="285"/>
      <c r="I20" s="285"/>
      <c r="J20" s="286"/>
    </row>
    <row r="21" spans="2:11" x14ac:dyDescent="0.25">
      <c r="B21" s="45"/>
      <c r="C21" s="13"/>
      <c r="D21" s="13"/>
      <c r="E21" s="13"/>
      <c r="F21" s="13"/>
      <c r="G21" s="13"/>
      <c r="H21" s="13"/>
      <c r="I21" s="13"/>
      <c r="J21" s="46"/>
    </row>
    <row r="22" spans="2:11" x14ac:dyDescent="0.25">
      <c r="B22" s="289" t="s">
        <v>1425</v>
      </c>
      <c r="C22" s="290"/>
      <c r="D22" s="290"/>
      <c r="E22" s="290"/>
      <c r="F22" s="290"/>
      <c r="G22" s="290"/>
      <c r="H22" s="290"/>
      <c r="I22" s="290"/>
      <c r="J22" s="291"/>
    </row>
    <row r="23" spans="2:11" x14ac:dyDescent="0.25">
      <c r="B23" s="289"/>
      <c r="C23" s="290"/>
      <c r="D23" s="290"/>
      <c r="E23" s="290"/>
      <c r="F23" s="290"/>
      <c r="G23" s="290"/>
      <c r="H23" s="290"/>
      <c r="I23" s="290"/>
      <c r="J23" s="291"/>
    </row>
    <row r="24" spans="2:11" x14ac:dyDescent="0.25">
      <c r="B24" s="45"/>
      <c r="C24" s="13"/>
      <c r="D24" s="13"/>
      <c r="E24" s="13"/>
      <c r="F24" s="13"/>
      <c r="G24" s="13"/>
      <c r="H24" s="13"/>
      <c r="I24" s="13"/>
      <c r="J24" s="46"/>
    </row>
    <row r="25" spans="2:11" x14ac:dyDescent="0.25">
      <c r="B25" s="45"/>
      <c r="C25" s="13"/>
      <c r="D25" s="13"/>
      <c r="E25" s="13"/>
      <c r="F25" s="13"/>
      <c r="G25" s="13"/>
      <c r="H25" s="13"/>
      <c r="I25" s="13"/>
      <c r="J25" s="46"/>
    </row>
    <row r="26" spans="2:11" ht="15" customHeight="1" x14ac:dyDescent="0.25">
      <c r="B26" s="292" t="s">
        <v>1391</v>
      </c>
      <c r="C26" s="293"/>
      <c r="D26" s="294"/>
      <c r="E26" s="294"/>
      <c r="F26" s="294"/>
      <c r="G26" s="294"/>
      <c r="H26" s="47"/>
      <c r="I26" s="47"/>
      <c r="J26" s="48"/>
    </row>
    <row r="27" spans="2:11" x14ac:dyDescent="0.25">
      <c r="B27" s="49"/>
      <c r="C27" s="47"/>
      <c r="D27" s="47"/>
      <c r="E27" s="47"/>
      <c r="F27" s="47"/>
      <c r="G27" s="47"/>
      <c r="H27" s="47"/>
      <c r="I27" s="47"/>
      <c r="J27" s="48"/>
    </row>
    <row r="28" spans="2:11" x14ac:dyDescent="0.25">
      <c r="B28" s="45"/>
      <c r="C28" s="13"/>
      <c r="D28" s="13"/>
      <c r="E28" s="13"/>
      <c r="F28" s="13"/>
      <c r="G28" s="13"/>
      <c r="H28" s="13"/>
      <c r="I28" s="13"/>
      <c r="J28" s="46"/>
    </row>
    <row r="29" spans="2:11" x14ac:dyDescent="0.25">
      <c r="B29" s="292" t="s">
        <v>1392</v>
      </c>
      <c r="C29" s="293"/>
      <c r="D29" s="294"/>
      <c r="E29" s="294"/>
      <c r="F29" s="294"/>
      <c r="G29" s="41"/>
      <c r="H29" s="13"/>
      <c r="I29" s="13"/>
      <c r="J29" s="46"/>
    </row>
    <row r="30" spans="2:11" x14ac:dyDescent="0.25">
      <c r="B30" s="45"/>
      <c r="C30" s="13"/>
      <c r="D30" s="13"/>
      <c r="E30" s="13"/>
      <c r="F30" s="13"/>
      <c r="G30" s="13"/>
      <c r="H30" s="13"/>
      <c r="I30" s="13"/>
      <c r="J30" s="46"/>
    </row>
    <row r="31" spans="2:11" x14ac:dyDescent="0.25">
      <c r="B31" s="45"/>
      <c r="C31" s="13"/>
      <c r="D31" s="13"/>
      <c r="E31" s="13"/>
      <c r="F31" s="13"/>
      <c r="G31" s="13"/>
      <c r="H31" s="13"/>
      <c r="I31" s="13"/>
      <c r="J31" s="46"/>
    </row>
    <row r="32" spans="2:11" x14ac:dyDescent="0.25">
      <c r="B32" s="292" t="s">
        <v>1393</v>
      </c>
      <c r="C32" s="293"/>
      <c r="D32" s="309">
        <f ca="1">NOW()</f>
        <v>45786.328082870372</v>
      </c>
      <c r="E32" s="309"/>
      <c r="F32" s="309"/>
      <c r="G32" s="13"/>
      <c r="H32" s="13"/>
      <c r="I32" s="13"/>
      <c r="J32" s="46"/>
    </row>
    <row r="33" spans="2:10" x14ac:dyDescent="0.25">
      <c r="B33" s="45"/>
      <c r="C33" s="13"/>
      <c r="D33" s="13"/>
      <c r="E33" s="13"/>
      <c r="F33" s="13"/>
      <c r="G33" s="13"/>
      <c r="H33" s="13"/>
      <c r="I33" s="13"/>
      <c r="J33" s="46"/>
    </row>
    <row r="34" spans="2:10" x14ac:dyDescent="0.25">
      <c r="B34" s="50"/>
      <c r="C34" s="51"/>
      <c r="D34" s="51"/>
      <c r="E34" s="51"/>
      <c r="F34" s="51"/>
      <c r="G34" s="51"/>
      <c r="H34" s="51"/>
      <c r="I34" s="51"/>
      <c r="J34" s="52"/>
    </row>
    <row r="35" spans="2:10" ht="8.25" customHeight="1" x14ac:dyDescent="0.25"/>
    <row r="36" spans="2:10" x14ac:dyDescent="0.25">
      <c r="B36" s="53"/>
      <c r="C36" s="54"/>
      <c r="D36" s="54"/>
      <c r="E36" s="54"/>
      <c r="F36" s="54"/>
      <c r="G36" s="54"/>
      <c r="H36" s="54"/>
      <c r="I36" s="54"/>
      <c r="J36" s="55"/>
    </row>
    <row r="37" spans="2:10" ht="27.75" customHeight="1" x14ac:dyDescent="0.25">
      <c r="B37" s="306"/>
      <c r="C37" s="307"/>
      <c r="D37" s="307"/>
      <c r="E37" s="307"/>
      <c r="F37" s="307"/>
      <c r="G37" s="307"/>
      <c r="H37" s="307"/>
      <c r="I37" s="307"/>
      <c r="J37" s="308"/>
    </row>
    <row r="38" spans="2:10" ht="8.25" customHeight="1" x14ac:dyDescent="0.25">
      <c r="B38" s="63"/>
      <c r="C38" s="64"/>
      <c r="D38" s="64"/>
      <c r="E38" s="64"/>
      <c r="F38" s="64"/>
      <c r="G38" s="64"/>
      <c r="H38" s="64"/>
      <c r="I38" s="64"/>
      <c r="J38" s="65"/>
    </row>
    <row r="39" spans="2:10" ht="27.75" customHeight="1" x14ac:dyDescent="0.25">
      <c r="B39" s="303" t="s">
        <v>1525</v>
      </c>
      <c r="C39" s="304"/>
      <c r="D39" s="304"/>
      <c r="E39" s="304"/>
      <c r="F39" s="304"/>
      <c r="G39" s="304"/>
      <c r="H39" s="304"/>
      <c r="I39" s="304"/>
      <c r="J39" s="305"/>
    </row>
    <row r="40" spans="2:10" ht="8.25" customHeight="1" x14ac:dyDescent="0.25">
      <c r="B40" s="56"/>
      <c r="C40" s="57"/>
      <c r="D40" s="57"/>
      <c r="E40" s="57"/>
      <c r="F40" s="57"/>
      <c r="G40" s="57"/>
      <c r="H40" s="57"/>
      <c r="I40" s="57"/>
      <c r="J40" s="58"/>
    </row>
    <row r="41" spans="2:10" ht="27.75" customHeight="1" x14ac:dyDescent="0.25">
      <c r="B41" s="297" t="s">
        <v>1526</v>
      </c>
      <c r="C41" s="298"/>
      <c r="D41" s="298"/>
      <c r="E41" s="298"/>
      <c r="F41" s="298"/>
      <c r="G41" s="298"/>
      <c r="H41" s="298"/>
      <c r="I41" s="298"/>
      <c r="J41" s="299"/>
    </row>
    <row r="42" spans="2:10" x14ac:dyDescent="0.25">
      <c r="B42" s="56"/>
      <c r="C42" s="57"/>
      <c r="D42" s="57"/>
      <c r="E42" s="57"/>
      <c r="F42" s="57"/>
      <c r="G42" s="57"/>
      <c r="H42" s="57"/>
      <c r="I42" s="57"/>
      <c r="J42" s="58"/>
    </row>
    <row r="43" spans="2:10" x14ac:dyDescent="0.25">
      <c r="B43" s="300" t="s">
        <v>1252</v>
      </c>
      <c r="C43" s="301"/>
      <c r="D43" s="301"/>
      <c r="E43" s="301"/>
      <c r="F43" s="301"/>
      <c r="G43" s="301"/>
      <c r="H43" s="301"/>
      <c r="I43" s="301"/>
      <c r="J43" s="302"/>
    </row>
    <row r="44" spans="2:10" x14ac:dyDescent="0.25">
      <c r="B44" s="59"/>
      <c r="C44" s="60"/>
      <c r="D44" s="60"/>
      <c r="E44" s="60"/>
      <c r="F44" s="60"/>
      <c r="G44" s="60"/>
      <c r="H44" s="60"/>
      <c r="I44" s="60"/>
      <c r="J44" s="61"/>
    </row>
  </sheetData>
  <mergeCells count="21">
    <mergeCell ref="B41:J41"/>
    <mergeCell ref="B43:J43"/>
    <mergeCell ref="B39:J39"/>
    <mergeCell ref="B37:J37"/>
    <mergeCell ref="B29:C29"/>
    <mergeCell ref="D29:F29"/>
    <mergeCell ref="B32:C32"/>
    <mergeCell ref="D32:F32"/>
    <mergeCell ref="C7:J7"/>
    <mergeCell ref="B1:J1"/>
    <mergeCell ref="C3:J3"/>
    <mergeCell ref="C4:J4"/>
    <mergeCell ref="C5:J5"/>
    <mergeCell ref="C6:J6"/>
    <mergeCell ref="C10:J11"/>
    <mergeCell ref="C13:J14"/>
    <mergeCell ref="B22:J23"/>
    <mergeCell ref="B26:C26"/>
    <mergeCell ref="D26:G26"/>
    <mergeCell ref="C16:J17"/>
    <mergeCell ref="C19:J20"/>
  </mergeCells>
  <conditionalFormatting sqref="B10">
    <cfRule type="expression" dxfId="3" priority="4">
      <formula>B10=""</formula>
    </cfRule>
  </conditionalFormatting>
  <conditionalFormatting sqref="B13">
    <cfRule type="expression" dxfId="2" priority="3">
      <formula>B13=""</formula>
    </cfRule>
  </conditionalFormatting>
  <conditionalFormatting sqref="B16">
    <cfRule type="expression" dxfId="1" priority="2">
      <formula>B16=""</formula>
    </cfRule>
  </conditionalFormatting>
  <conditionalFormatting sqref="B19">
    <cfRule type="expression" dxfId="0" priority="1">
      <formula>B19=""</formula>
    </cfRule>
  </conditionalFormatting>
  <hyperlinks>
    <hyperlink ref="C10:J11" r:id="rId1" display="Je confirme avoir consulté le Guide du requérant pour m’assurer que mon projet répond aux critères d’admissibilité prévus dans le cadre de ce programme." xr:uid="{E502C750-46BE-4D7B-A8EA-775900C868A8}"/>
    <hyperlink ref="C16:J17" r:id="rId2" display="Je confirme que l'entreprise requérante est conforme au Règlement sur la déclaration des prélèvements d’eau (RDPE)." xr:uid="{E0E3DAE1-E8F3-456B-A2DE-82DE85442B8D}"/>
    <hyperlink ref="C19:J20" r:id="rId3" display="Je confirme que l'entreprise requérante est conforme au Règlement sur la redevance exigible pour l’utilisation de l’eau (RREUE)." xr:uid="{F3E02F4C-946F-4F44-BE65-6537B30A1FE1}"/>
    <hyperlink ref="B41:J41" r:id="rId4" display="Les documents mentionnés dans l’onglet « Documents » doivent être envoyés à l’adresse PREP@mrnf.gouv.qc.ca." xr:uid="{3F0185C4-C463-44FC-B88F-4490A06CF030}"/>
  </hyperlinks>
  <pageMargins left="0.55118110236220474" right="0.51181102362204722" top="0.43307086614173229" bottom="0.70866141732283472" header="0.31496062992125984" footer="0.31496062992125984"/>
  <pageSetup orientation="portrait" r:id="rId5"/>
  <headerFooter>
    <oddFooter>&amp;L&amp;"Arial Narrow,Gras"&amp;9Direction générale de l’approvisionnement en bois et du développement économique
Ministère des Ressources naturelles et des Forêts&amp;R&amp;"Arial Narrow,Gras"&amp;9Version du 4 juillet 2023
&amp;F
Page &amp;P de &amp;N</oddFooter>
  </headerFooter>
  <extLst>
    <ext xmlns:x14="http://schemas.microsoft.com/office/spreadsheetml/2009/9/main" uri="{CCE6A557-97BC-4b89-ADB6-D9C93CAAB3DF}">
      <x14:dataValidations xmlns:xm="http://schemas.microsoft.com/office/excel/2006/main" count="1">
        <x14:dataValidation type="list" allowBlank="1" showErrorMessage="1" error="Sélectionner dans la liste." xr:uid="{EE71C96A-E585-4E58-B722-93C99325E3BC}">
          <x14:formula1>
            <xm:f>Liste!$AF$2:$AF$3</xm:f>
          </x14:formula1>
          <xm:sqref>B10 B13 B16 B19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F89-5190-49F3-8170-0223457A5387}">
  <sheetPr codeName="Feuil5"/>
  <dimension ref="A1:AF1230"/>
  <sheetViews>
    <sheetView topLeftCell="L1" zoomScale="122" zoomScaleNormal="122" workbookViewId="0">
      <selection activeCell="N2" sqref="N2"/>
    </sheetView>
  </sheetViews>
  <sheetFormatPr baseColWidth="10" defaultRowHeight="15" customHeight="1" x14ac:dyDescent="0.25"/>
  <cols>
    <col min="3" max="4" width="36.5703125" customWidth="1"/>
    <col min="6" max="6" width="24.140625" style="19" bestFit="1" customWidth="1"/>
    <col min="8" max="8" width="59.7109375" customWidth="1"/>
    <col min="12" max="12" width="65.42578125" customWidth="1"/>
    <col min="14" max="14" width="27.140625" customWidth="1"/>
    <col min="16" max="16" width="49.85546875" customWidth="1"/>
    <col min="18" max="18" width="85.42578125" customWidth="1"/>
  </cols>
  <sheetData>
    <row r="1" spans="1:32" ht="15" customHeight="1" x14ac:dyDescent="0.25">
      <c r="A1" s="6" t="s">
        <v>0</v>
      </c>
      <c r="B1" s="7"/>
      <c r="C1" s="6" t="s">
        <v>1246</v>
      </c>
      <c r="D1" s="90" t="s">
        <v>1435</v>
      </c>
      <c r="F1" s="6" t="s">
        <v>12</v>
      </c>
      <c r="H1" s="4" t="s">
        <v>1267</v>
      </c>
      <c r="I1" s="4" t="s">
        <v>1266</v>
      </c>
      <c r="K1" s="6" t="s">
        <v>1303</v>
      </c>
      <c r="L1" s="70"/>
      <c r="N1" s="6" t="s">
        <v>1469</v>
      </c>
      <c r="P1" s="6" t="s">
        <v>1470</v>
      </c>
      <c r="R1" s="6" t="s">
        <v>1490</v>
      </c>
      <c r="T1" s="6" t="s">
        <v>1324</v>
      </c>
      <c r="V1" s="6" t="s">
        <v>1328</v>
      </c>
      <c r="X1" s="6" t="s">
        <v>1342</v>
      </c>
      <c r="Z1" s="6" t="s">
        <v>1357</v>
      </c>
      <c r="AB1" s="6" t="s">
        <v>1356</v>
      </c>
      <c r="AD1" s="6" t="s">
        <v>1365</v>
      </c>
      <c r="AF1" s="6" t="s">
        <v>1371</v>
      </c>
    </row>
    <row r="2" spans="1:32" ht="15" customHeight="1" x14ac:dyDescent="0.25">
      <c r="A2" t="s">
        <v>2</v>
      </c>
      <c r="C2" s="5" t="s">
        <v>21</v>
      </c>
      <c r="D2" s="71" t="s">
        <v>1436</v>
      </c>
      <c r="F2" s="17" t="s">
        <v>1253</v>
      </c>
      <c r="H2" s="5" t="s">
        <v>1273</v>
      </c>
      <c r="I2" s="5" t="s">
        <v>1272</v>
      </c>
      <c r="K2" s="5" t="s">
        <v>1268</v>
      </c>
      <c r="L2" s="71" t="s">
        <v>1269</v>
      </c>
      <c r="N2" t="s">
        <v>1491</v>
      </c>
      <c r="P2" t="s">
        <v>1471</v>
      </c>
      <c r="R2" t="s">
        <v>1488</v>
      </c>
      <c r="T2" t="s">
        <v>1426</v>
      </c>
      <c r="V2" t="s">
        <v>1329</v>
      </c>
      <c r="X2" t="s">
        <v>1343</v>
      </c>
      <c r="Z2" t="s">
        <v>1358</v>
      </c>
      <c r="AB2" t="s">
        <v>1407</v>
      </c>
      <c r="AD2" t="s">
        <v>1368</v>
      </c>
      <c r="AF2" t="s">
        <v>1372</v>
      </c>
    </row>
    <row r="3" spans="1:32" ht="15" customHeight="1" x14ac:dyDescent="0.25">
      <c r="A3" t="s">
        <v>1</v>
      </c>
      <c r="C3" s="5" t="s">
        <v>22</v>
      </c>
      <c r="D3" s="71" t="s">
        <v>1436</v>
      </c>
      <c r="F3" s="17" t="s">
        <v>1254</v>
      </c>
      <c r="H3" s="5" t="s">
        <v>1277</v>
      </c>
      <c r="I3" s="5" t="s">
        <v>1276</v>
      </c>
      <c r="K3" s="5" t="s">
        <v>1270</v>
      </c>
      <c r="L3" s="71" t="s">
        <v>1271</v>
      </c>
      <c r="N3" t="s">
        <v>1492</v>
      </c>
      <c r="O3" s="2"/>
      <c r="P3" t="s">
        <v>1472</v>
      </c>
      <c r="R3" t="s">
        <v>1489</v>
      </c>
      <c r="T3" t="s">
        <v>1427</v>
      </c>
      <c r="V3" t="s">
        <v>1330</v>
      </c>
      <c r="X3" t="s">
        <v>1344</v>
      </c>
      <c r="Z3" t="s">
        <v>1359</v>
      </c>
      <c r="AB3" t="s">
        <v>1361</v>
      </c>
      <c r="AD3" t="s">
        <v>1367</v>
      </c>
      <c r="AF3" t="s">
        <v>1373</v>
      </c>
    </row>
    <row r="4" spans="1:32" ht="15" customHeight="1" x14ac:dyDescent="0.25">
      <c r="C4" s="5" t="s">
        <v>23</v>
      </c>
      <c r="D4" s="71" t="s">
        <v>1437</v>
      </c>
      <c r="F4" s="17" t="s">
        <v>1255</v>
      </c>
      <c r="H4" s="5" t="s">
        <v>1269</v>
      </c>
      <c r="I4" s="5" t="s">
        <v>1268</v>
      </c>
      <c r="K4" s="5" t="s">
        <v>1272</v>
      </c>
      <c r="L4" s="71" t="s">
        <v>1273</v>
      </c>
      <c r="P4" t="s">
        <v>1473</v>
      </c>
      <c r="T4" t="s">
        <v>1326</v>
      </c>
      <c r="V4" t="s">
        <v>1331</v>
      </c>
      <c r="X4" t="s">
        <v>1345</v>
      </c>
      <c r="Z4" t="s">
        <v>1360</v>
      </c>
      <c r="AB4" t="s">
        <v>1362</v>
      </c>
      <c r="AD4" t="s">
        <v>1366</v>
      </c>
      <c r="AF4" t="s">
        <v>1493</v>
      </c>
    </row>
    <row r="5" spans="1:32" ht="15" customHeight="1" x14ac:dyDescent="0.25">
      <c r="C5" s="5" t="s">
        <v>24</v>
      </c>
      <c r="D5" s="71" t="s">
        <v>1438</v>
      </c>
      <c r="F5" s="17" t="s">
        <v>1256</v>
      </c>
      <c r="H5" s="5" t="s">
        <v>1293</v>
      </c>
      <c r="I5" s="5" t="s">
        <v>1292</v>
      </c>
      <c r="K5" s="5" t="s">
        <v>1274</v>
      </c>
      <c r="L5" s="71" t="s">
        <v>1275</v>
      </c>
      <c r="T5" t="s">
        <v>1428</v>
      </c>
      <c r="V5" t="s">
        <v>1332</v>
      </c>
      <c r="Z5" t="s">
        <v>1408</v>
      </c>
      <c r="AB5" t="s">
        <v>1406</v>
      </c>
    </row>
    <row r="6" spans="1:32" ht="15" customHeight="1" x14ac:dyDescent="0.25">
      <c r="C6" s="5" t="s">
        <v>25</v>
      </c>
      <c r="D6" s="71" t="s">
        <v>1439</v>
      </c>
      <c r="F6" s="17" t="s">
        <v>1257</v>
      </c>
      <c r="H6" s="5" t="s">
        <v>1302</v>
      </c>
      <c r="I6" s="5" t="s">
        <v>1301</v>
      </c>
      <c r="K6" s="5" t="s">
        <v>1276</v>
      </c>
      <c r="L6" s="71" t="s">
        <v>1277</v>
      </c>
      <c r="T6" t="s">
        <v>1327</v>
      </c>
      <c r="V6" t="s">
        <v>1333</v>
      </c>
      <c r="AB6" s="30"/>
    </row>
    <row r="7" spans="1:32" ht="15" customHeight="1" x14ac:dyDescent="0.25">
      <c r="C7" s="5" t="s">
        <v>26</v>
      </c>
      <c r="D7" s="71" t="s">
        <v>1436</v>
      </c>
      <c r="F7" s="17" t="s">
        <v>1258</v>
      </c>
      <c r="H7" s="5" t="s">
        <v>1457</v>
      </c>
      <c r="I7" s="5" t="s">
        <v>1458</v>
      </c>
      <c r="K7" s="5" t="s">
        <v>1278</v>
      </c>
      <c r="L7" s="71" t="s">
        <v>1279</v>
      </c>
      <c r="T7" t="s">
        <v>1325</v>
      </c>
      <c r="V7" t="s">
        <v>1334</v>
      </c>
      <c r="AB7" s="30"/>
    </row>
    <row r="8" spans="1:32" ht="15" customHeight="1" x14ac:dyDescent="0.25">
      <c r="C8" s="5" t="s">
        <v>27</v>
      </c>
      <c r="D8" s="71" t="s">
        <v>1440</v>
      </c>
      <c r="F8" s="17" t="s">
        <v>1259</v>
      </c>
      <c r="H8" s="5" t="s">
        <v>1459</v>
      </c>
      <c r="I8" s="5" t="s">
        <v>1460</v>
      </c>
      <c r="K8" s="5" t="s">
        <v>1280</v>
      </c>
      <c r="L8" s="71" t="s">
        <v>1281</v>
      </c>
      <c r="V8" t="s">
        <v>1335</v>
      </c>
    </row>
    <row r="9" spans="1:32" ht="15" customHeight="1" x14ac:dyDescent="0.25">
      <c r="C9" s="5" t="s">
        <v>28</v>
      </c>
      <c r="D9" s="71" t="s">
        <v>1441</v>
      </c>
      <c r="F9" s="17" t="s">
        <v>1260</v>
      </c>
      <c r="H9" s="5" t="s">
        <v>1461</v>
      </c>
      <c r="I9" s="5" t="s">
        <v>1462</v>
      </c>
      <c r="K9" s="5" t="s">
        <v>1282</v>
      </c>
      <c r="L9" s="71" t="s">
        <v>1283</v>
      </c>
      <c r="V9" t="s">
        <v>1336</v>
      </c>
    </row>
    <row r="10" spans="1:32" ht="15" customHeight="1" x14ac:dyDescent="0.25">
      <c r="C10" s="5" t="s">
        <v>29</v>
      </c>
      <c r="D10" s="71" t="s">
        <v>1442</v>
      </c>
      <c r="F10" s="18" t="s">
        <v>626</v>
      </c>
      <c r="H10" s="5" t="s">
        <v>1287</v>
      </c>
      <c r="I10" s="5" t="s">
        <v>1286</v>
      </c>
      <c r="K10" s="5" t="s">
        <v>1284</v>
      </c>
      <c r="L10" s="71" t="s">
        <v>1285</v>
      </c>
    </row>
    <row r="11" spans="1:32" ht="15" customHeight="1" x14ac:dyDescent="0.25">
      <c r="C11" s="5" t="s">
        <v>30</v>
      </c>
      <c r="D11" s="71" t="s">
        <v>1440</v>
      </c>
      <c r="F11" s="17" t="s">
        <v>1261</v>
      </c>
      <c r="H11" s="5" t="s">
        <v>1300</v>
      </c>
      <c r="I11" s="5" t="s">
        <v>1299</v>
      </c>
      <c r="K11" s="5" t="s">
        <v>1286</v>
      </c>
      <c r="L11" s="71" t="s">
        <v>1287</v>
      </c>
    </row>
    <row r="12" spans="1:32" ht="15" customHeight="1" x14ac:dyDescent="0.25">
      <c r="C12" s="5" t="s">
        <v>31</v>
      </c>
      <c r="D12" s="71" t="s">
        <v>1443</v>
      </c>
      <c r="F12" s="17" t="s">
        <v>1497</v>
      </c>
      <c r="H12" s="5" t="s">
        <v>1295</v>
      </c>
      <c r="I12" s="5" t="s">
        <v>1294</v>
      </c>
      <c r="K12" s="5" t="s">
        <v>1288</v>
      </c>
      <c r="L12" s="71" t="s">
        <v>1289</v>
      </c>
    </row>
    <row r="13" spans="1:32" ht="15" customHeight="1" x14ac:dyDescent="0.25">
      <c r="C13" s="5" t="s">
        <v>32</v>
      </c>
      <c r="D13" s="71" t="s">
        <v>1444</v>
      </c>
      <c r="F13" s="17" t="s">
        <v>1262</v>
      </c>
      <c r="H13" s="5" t="s">
        <v>1271</v>
      </c>
      <c r="I13" s="5" t="s">
        <v>1270</v>
      </c>
      <c r="K13" s="5" t="s">
        <v>1290</v>
      </c>
      <c r="L13" s="71" t="s">
        <v>1291</v>
      </c>
    </row>
    <row r="14" spans="1:32" ht="15" customHeight="1" x14ac:dyDescent="0.25">
      <c r="C14" s="5" t="s">
        <v>33</v>
      </c>
      <c r="D14" s="71" t="s">
        <v>1441</v>
      </c>
      <c r="F14" s="17" t="s">
        <v>1263</v>
      </c>
      <c r="H14" s="5" t="s">
        <v>1298</v>
      </c>
      <c r="I14" s="5" t="s">
        <v>1297</v>
      </c>
      <c r="K14" s="5" t="s">
        <v>1292</v>
      </c>
      <c r="L14" s="71" t="s">
        <v>1293</v>
      </c>
    </row>
    <row r="15" spans="1:32" ht="15" customHeight="1" x14ac:dyDescent="0.25">
      <c r="C15" s="5" t="s">
        <v>34</v>
      </c>
      <c r="D15" s="71" t="s">
        <v>1436</v>
      </c>
      <c r="H15" s="5" t="s">
        <v>1275</v>
      </c>
      <c r="I15" s="5" t="s">
        <v>1274</v>
      </c>
      <c r="J15" s="5"/>
      <c r="K15" s="5" t="s">
        <v>1294</v>
      </c>
      <c r="L15" s="71" t="s">
        <v>1295</v>
      </c>
    </row>
    <row r="16" spans="1:32" ht="15" customHeight="1" x14ac:dyDescent="0.25">
      <c r="C16" s="5" t="s">
        <v>35</v>
      </c>
      <c r="D16" s="71" t="s">
        <v>1437</v>
      </c>
      <c r="H16" s="5" t="s">
        <v>1279</v>
      </c>
      <c r="I16" s="5" t="s">
        <v>1278</v>
      </c>
      <c r="J16" s="5"/>
      <c r="K16" s="5" t="s">
        <v>1296</v>
      </c>
      <c r="L16" s="102" t="s">
        <v>1520</v>
      </c>
    </row>
    <row r="17" spans="3:12" ht="15" customHeight="1" x14ac:dyDescent="0.25">
      <c r="C17" s="5" t="s">
        <v>36</v>
      </c>
      <c r="D17" s="71" t="s">
        <v>1443</v>
      </c>
      <c r="H17" s="103" t="s">
        <v>1520</v>
      </c>
      <c r="I17" s="103" t="s">
        <v>1296</v>
      </c>
      <c r="J17" s="5"/>
      <c r="K17" s="5" t="s">
        <v>1297</v>
      </c>
      <c r="L17" s="71" t="s">
        <v>1298</v>
      </c>
    </row>
    <row r="18" spans="3:12" ht="15" customHeight="1" x14ac:dyDescent="0.25">
      <c r="C18" s="5" t="s">
        <v>37</v>
      </c>
      <c r="D18" s="71" t="s">
        <v>1445</v>
      </c>
      <c r="H18" s="5" t="s">
        <v>1281</v>
      </c>
      <c r="I18" s="5" t="s">
        <v>1280</v>
      </c>
      <c r="J18" s="5"/>
      <c r="K18" s="5" t="s">
        <v>1299</v>
      </c>
      <c r="L18" s="71" t="s">
        <v>1300</v>
      </c>
    </row>
    <row r="19" spans="3:12" ht="15" customHeight="1" x14ac:dyDescent="0.25">
      <c r="C19" s="5" t="s">
        <v>38</v>
      </c>
      <c r="D19" s="71" t="s">
        <v>1446</v>
      </c>
      <c r="H19" s="5" t="s">
        <v>1291</v>
      </c>
      <c r="I19" s="5" t="s">
        <v>1290</v>
      </c>
      <c r="J19" s="5"/>
      <c r="K19" s="5" t="s">
        <v>1458</v>
      </c>
      <c r="L19" s="71" t="s">
        <v>1457</v>
      </c>
    </row>
    <row r="20" spans="3:12" ht="15" customHeight="1" x14ac:dyDescent="0.25">
      <c r="C20" s="5" t="s">
        <v>39</v>
      </c>
      <c r="D20" s="71" t="s">
        <v>1441</v>
      </c>
      <c r="H20" s="5" t="s">
        <v>1289</v>
      </c>
      <c r="I20" s="5" t="s">
        <v>1288</v>
      </c>
      <c r="K20" s="5" t="s">
        <v>1460</v>
      </c>
      <c r="L20" s="71" t="s">
        <v>1459</v>
      </c>
    </row>
    <row r="21" spans="3:12" ht="15" customHeight="1" x14ac:dyDescent="0.25">
      <c r="C21" s="5" t="s">
        <v>40</v>
      </c>
      <c r="D21" s="71" t="s">
        <v>1445</v>
      </c>
      <c r="H21" s="5" t="s">
        <v>1283</v>
      </c>
      <c r="I21" s="5" t="s">
        <v>1282</v>
      </c>
      <c r="K21" s="5" t="s">
        <v>1462</v>
      </c>
      <c r="L21" s="71" t="s">
        <v>1461</v>
      </c>
    </row>
    <row r="22" spans="3:12" ht="15" customHeight="1" x14ac:dyDescent="0.25">
      <c r="C22" s="5" t="s">
        <v>41</v>
      </c>
      <c r="D22" s="71" t="s">
        <v>1442</v>
      </c>
      <c r="H22" s="5" t="s">
        <v>1285</v>
      </c>
      <c r="I22" s="5" t="s">
        <v>1284</v>
      </c>
      <c r="K22" s="5" t="s">
        <v>1301</v>
      </c>
      <c r="L22" s="71" t="s">
        <v>1302</v>
      </c>
    </row>
    <row r="23" spans="3:12" ht="15" customHeight="1" x14ac:dyDescent="0.25">
      <c r="C23" s="5" t="s">
        <v>42</v>
      </c>
      <c r="D23" s="71" t="s">
        <v>1439</v>
      </c>
    </row>
    <row r="24" spans="3:12" ht="15" customHeight="1" x14ac:dyDescent="0.25">
      <c r="C24" s="5" t="s">
        <v>43</v>
      </c>
      <c r="D24" s="71" t="s">
        <v>1445</v>
      </c>
    </row>
    <row r="25" spans="3:12" ht="15" customHeight="1" x14ac:dyDescent="0.25">
      <c r="C25" s="5" t="s">
        <v>44</v>
      </c>
      <c r="D25" s="71" t="s">
        <v>1444</v>
      </c>
    </row>
    <row r="26" spans="3:12" ht="15" customHeight="1" x14ac:dyDescent="0.25">
      <c r="C26" s="5" t="s">
        <v>45</v>
      </c>
      <c r="D26" s="71" t="s">
        <v>1444</v>
      </c>
    </row>
    <row r="27" spans="3:12" ht="15" customHeight="1" x14ac:dyDescent="0.25">
      <c r="C27" s="5" t="s">
        <v>46</v>
      </c>
      <c r="D27" s="71" t="s">
        <v>1445</v>
      </c>
    </row>
    <row r="28" spans="3:12" ht="15" customHeight="1" x14ac:dyDescent="0.25">
      <c r="C28" s="5" t="s">
        <v>47</v>
      </c>
      <c r="D28" s="71" t="s">
        <v>1447</v>
      </c>
    </row>
    <row r="29" spans="3:12" ht="15" customHeight="1" x14ac:dyDescent="0.25">
      <c r="C29" s="5" t="s">
        <v>48</v>
      </c>
      <c r="D29" s="71" t="s">
        <v>1438</v>
      </c>
    </row>
    <row r="30" spans="3:12" ht="15" customHeight="1" x14ac:dyDescent="0.25">
      <c r="C30" s="5" t="s">
        <v>49</v>
      </c>
      <c r="D30" s="71" t="s">
        <v>1447</v>
      </c>
    </row>
    <row r="31" spans="3:12" ht="15" customHeight="1" x14ac:dyDescent="0.25">
      <c r="C31" s="5" t="s">
        <v>50</v>
      </c>
      <c r="D31" s="71" t="s">
        <v>1443</v>
      </c>
    </row>
    <row r="32" spans="3:12" ht="15" customHeight="1" x14ac:dyDescent="0.25">
      <c r="C32" s="5" t="s">
        <v>51</v>
      </c>
      <c r="D32" s="71" t="s">
        <v>1441</v>
      </c>
    </row>
    <row r="33" spans="3:4" ht="15" customHeight="1" x14ac:dyDescent="0.25">
      <c r="C33" s="5" t="s">
        <v>52</v>
      </c>
      <c r="D33" s="71" t="s">
        <v>1439</v>
      </c>
    </row>
    <row r="34" spans="3:4" ht="15" customHeight="1" x14ac:dyDescent="0.25">
      <c r="C34" s="5" t="s">
        <v>53</v>
      </c>
      <c r="D34" s="71" t="s">
        <v>1446</v>
      </c>
    </row>
    <row r="35" spans="3:4" ht="15" customHeight="1" x14ac:dyDescent="0.25">
      <c r="C35" s="5" t="s">
        <v>54</v>
      </c>
      <c r="D35" s="71" t="s">
        <v>1448</v>
      </c>
    </row>
    <row r="36" spans="3:4" ht="15" customHeight="1" x14ac:dyDescent="0.25">
      <c r="C36" s="5" t="s">
        <v>55</v>
      </c>
      <c r="D36" s="71" t="s">
        <v>1438</v>
      </c>
    </row>
    <row r="37" spans="3:4" ht="15" customHeight="1" x14ac:dyDescent="0.25">
      <c r="C37" s="5" t="s">
        <v>56</v>
      </c>
      <c r="D37" s="71" t="s">
        <v>1447</v>
      </c>
    </row>
    <row r="38" spans="3:4" ht="15" customHeight="1" x14ac:dyDescent="0.25">
      <c r="C38" s="5" t="s">
        <v>57</v>
      </c>
      <c r="D38" s="71" t="s">
        <v>1449</v>
      </c>
    </row>
    <row r="39" spans="3:4" ht="15" customHeight="1" x14ac:dyDescent="0.25">
      <c r="C39" s="5" t="s">
        <v>58</v>
      </c>
      <c r="D39" s="71" t="s">
        <v>1449</v>
      </c>
    </row>
    <row r="40" spans="3:4" ht="15" customHeight="1" x14ac:dyDescent="0.25">
      <c r="C40" s="5" t="s">
        <v>59</v>
      </c>
      <c r="D40" s="71" t="s">
        <v>1438</v>
      </c>
    </row>
    <row r="41" spans="3:4" ht="15" customHeight="1" x14ac:dyDescent="0.25">
      <c r="C41" s="5" t="s">
        <v>60</v>
      </c>
      <c r="D41" s="71" t="s">
        <v>1443</v>
      </c>
    </row>
    <row r="42" spans="3:4" ht="15" customHeight="1" x14ac:dyDescent="0.25">
      <c r="C42" s="5" t="s">
        <v>61</v>
      </c>
      <c r="D42" s="71" t="s">
        <v>1445</v>
      </c>
    </row>
    <row r="43" spans="3:4" ht="15" customHeight="1" x14ac:dyDescent="0.25">
      <c r="C43" s="5" t="s">
        <v>62</v>
      </c>
      <c r="D43" s="71" t="s">
        <v>1444</v>
      </c>
    </row>
    <row r="44" spans="3:4" ht="15" customHeight="1" x14ac:dyDescent="0.25">
      <c r="C44" s="5" t="s">
        <v>63</v>
      </c>
      <c r="D44" s="71" t="s">
        <v>1450</v>
      </c>
    </row>
    <row r="45" spans="3:4" ht="15" customHeight="1" x14ac:dyDescent="0.25">
      <c r="C45" s="5" t="s">
        <v>64</v>
      </c>
      <c r="D45" s="71" t="s">
        <v>1448</v>
      </c>
    </row>
    <row r="46" spans="3:4" ht="15" customHeight="1" x14ac:dyDescent="0.25">
      <c r="C46" s="5" t="s">
        <v>65</v>
      </c>
      <c r="D46" s="71" t="s">
        <v>1444</v>
      </c>
    </row>
    <row r="47" spans="3:4" ht="15" customHeight="1" x14ac:dyDescent="0.25">
      <c r="C47" s="5" t="s">
        <v>66</v>
      </c>
      <c r="D47" s="71" t="s">
        <v>1437</v>
      </c>
    </row>
    <row r="48" spans="3:4" ht="15" customHeight="1" x14ac:dyDescent="0.25">
      <c r="C48" s="5" t="s">
        <v>67</v>
      </c>
      <c r="D48" s="71" t="s">
        <v>1436</v>
      </c>
    </row>
    <row r="49" spans="3:4" ht="15" customHeight="1" x14ac:dyDescent="0.25">
      <c r="C49" s="5" t="s">
        <v>68</v>
      </c>
      <c r="D49" s="71" t="s">
        <v>1437</v>
      </c>
    </row>
    <row r="50" spans="3:4" ht="15" customHeight="1" x14ac:dyDescent="0.25">
      <c r="C50" s="5" t="s">
        <v>69</v>
      </c>
      <c r="D50" s="71" t="s">
        <v>1437</v>
      </c>
    </row>
    <row r="51" spans="3:4" ht="15" customHeight="1" x14ac:dyDescent="0.25">
      <c r="C51" s="5" t="s">
        <v>70</v>
      </c>
      <c r="D51" s="71" t="s">
        <v>1449</v>
      </c>
    </row>
    <row r="52" spans="3:4" ht="15" customHeight="1" x14ac:dyDescent="0.25">
      <c r="C52" s="5" t="s">
        <v>71</v>
      </c>
      <c r="D52" s="71" t="s">
        <v>1446</v>
      </c>
    </row>
    <row r="53" spans="3:4" ht="15" customHeight="1" x14ac:dyDescent="0.25">
      <c r="C53" s="5" t="s">
        <v>72</v>
      </c>
      <c r="D53" s="71" t="s">
        <v>1436</v>
      </c>
    </row>
    <row r="54" spans="3:4" ht="15" customHeight="1" x14ac:dyDescent="0.25">
      <c r="C54" s="5" t="s">
        <v>73</v>
      </c>
      <c r="D54" s="71" t="s">
        <v>1440</v>
      </c>
    </row>
    <row r="55" spans="3:4" ht="15" customHeight="1" x14ac:dyDescent="0.25">
      <c r="C55" s="5" t="s">
        <v>74</v>
      </c>
      <c r="D55" s="71" t="s">
        <v>1444</v>
      </c>
    </row>
    <row r="56" spans="3:4" ht="15" customHeight="1" x14ac:dyDescent="0.25">
      <c r="C56" s="5" t="s">
        <v>75</v>
      </c>
      <c r="D56" s="71" t="s">
        <v>1440</v>
      </c>
    </row>
    <row r="57" spans="3:4" ht="15" customHeight="1" x14ac:dyDescent="0.25">
      <c r="C57" s="5" t="s">
        <v>76</v>
      </c>
      <c r="D57" s="71" t="s">
        <v>1444</v>
      </c>
    </row>
    <row r="58" spans="3:4" ht="15" customHeight="1" x14ac:dyDescent="0.25">
      <c r="C58" s="5" t="s">
        <v>77</v>
      </c>
      <c r="D58" s="71" t="s">
        <v>1436</v>
      </c>
    </row>
    <row r="59" spans="3:4" ht="15" customHeight="1" x14ac:dyDescent="0.25">
      <c r="C59" s="5" t="s">
        <v>78</v>
      </c>
      <c r="D59" s="71" t="s">
        <v>1444</v>
      </c>
    </row>
    <row r="60" spans="3:4" ht="15" customHeight="1" x14ac:dyDescent="0.25">
      <c r="C60" s="5" t="s">
        <v>79</v>
      </c>
      <c r="D60" s="71" t="s">
        <v>1437</v>
      </c>
    </row>
    <row r="61" spans="3:4" ht="15" customHeight="1" x14ac:dyDescent="0.25">
      <c r="C61" s="5" t="s">
        <v>80</v>
      </c>
      <c r="D61" s="71" t="s">
        <v>1447</v>
      </c>
    </row>
    <row r="62" spans="3:4" ht="15" customHeight="1" x14ac:dyDescent="0.25">
      <c r="C62" s="5" t="s">
        <v>81</v>
      </c>
      <c r="D62" s="71" t="s">
        <v>1436</v>
      </c>
    </row>
    <row r="63" spans="3:4" ht="15" customHeight="1" x14ac:dyDescent="0.25">
      <c r="C63" s="5" t="s">
        <v>82</v>
      </c>
      <c r="D63" s="71" t="s">
        <v>1441</v>
      </c>
    </row>
    <row r="64" spans="3:4" ht="15" customHeight="1" x14ac:dyDescent="0.25">
      <c r="C64" s="5" t="s">
        <v>83</v>
      </c>
      <c r="D64" s="71" t="s">
        <v>1443</v>
      </c>
    </row>
    <row r="65" spans="3:4" ht="15" customHeight="1" x14ac:dyDescent="0.25">
      <c r="C65" s="5" t="s">
        <v>84</v>
      </c>
      <c r="D65" s="71" t="s">
        <v>1438</v>
      </c>
    </row>
    <row r="66" spans="3:4" ht="15" customHeight="1" x14ac:dyDescent="0.25">
      <c r="C66" s="5" t="s">
        <v>85</v>
      </c>
      <c r="D66" s="71" t="s">
        <v>1442</v>
      </c>
    </row>
    <row r="67" spans="3:4" ht="15" customHeight="1" x14ac:dyDescent="0.25">
      <c r="C67" s="5" t="s">
        <v>86</v>
      </c>
      <c r="D67" s="71" t="s">
        <v>1442</v>
      </c>
    </row>
    <row r="68" spans="3:4" ht="15" customHeight="1" x14ac:dyDescent="0.25">
      <c r="C68" s="5" t="s">
        <v>87</v>
      </c>
      <c r="D68" s="71" t="s">
        <v>1443</v>
      </c>
    </row>
    <row r="69" spans="3:4" ht="15" customHeight="1" x14ac:dyDescent="0.25">
      <c r="C69" s="5" t="s">
        <v>88</v>
      </c>
      <c r="D69" s="71" t="s">
        <v>1449</v>
      </c>
    </row>
    <row r="70" spans="3:4" ht="15" customHeight="1" x14ac:dyDescent="0.25">
      <c r="C70" s="5" t="s">
        <v>89</v>
      </c>
      <c r="D70" s="71" t="s">
        <v>1443</v>
      </c>
    </row>
    <row r="71" spans="3:4" ht="15" customHeight="1" x14ac:dyDescent="0.25">
      <c r="C71" s="5" t="s">
        <v>90</v>
      </c>
      <c r="D71" s="71" t="s">
        <v>1442</v>
      </c>
    </row>
    <row r="72" spans="3:4" ht="15" customHeight="1" x14ac:dyDescent="0.25">
      <c r="C72" s="5" t="s">
        <v>91</v>
      </c>
      <c r="D72" s="71" t="s">
        <v>1445</v>
      </c>
    </row>
    <row r="73" spans="3:4" ht="15" customHeight="1" x14ac:dyDescent="0.25">
      <c r="C73" s="5" t="s">
        <v>92</v>
      </c>
      <c r="D73" s="71" t="s">
        <v>1436</v>
      </c>
    </row>
    <row r="74" spans="3:4" ht="15" customHeight="1" x14ac:dyDescent="0.25">
      <c r="C74" s="5" t="s">
        <v>93</v>
      </c>
      <c r="D74" s="71" t="s">
        <v>1451</v>
      </c>
    </row>
    <row r="75" spans="3:4" ht="15" customHeight="1" x14ac:dyDescent="0.25">
      <c r="C75" s="5" t="s">
        <v>94</v>
      </c>
      <c r="D75" s="71" t="s">
        <v>1438</v>
      </c>
    </row>
    <row r="76" spans="3:4" ht="15" customHeight="1" x14ac:dyDescent="0.25">
      <c r="C76" s="5" t="s">
        <v>95</v>
      </c>
      <c r="D76" s="71" t="s">
        <v>1445</v>
      </c>
    </row>
    <row r="77" spans="3:4" ht="15" customHeight="1" x14ac:dyDescent="0.25">
      <c r="C77" s="5" t="s">
        <v>96</v>
      </c>
      <c r="D77" s="71" t="s">
        <v>1436</v>
      </c>
    </row>
    <row r="78" spans="3:4" ht="15" customHeight="1" x14ac:dyDescent="0.25">
      <c r="C78" s="5" t="s">
        <v>97</v>
      </c>
      <c r="D78" s="71" t="s">
        <v>1442</v>
      </c>
    </row>
    <row r="79" spans="3:4" ht="15" customHeight="1" x14ac:dyDescent="0.25">
      <c r="C79" s="5" t="s">
        <v>98</v>
      </c>
      <c r="D79" s="71" t="s">
        <v>1442</v>
      </c>
    </row>
    <row r="80" spans="3:4" ht="15" customHeight="1" x14ac:dyDescent="0.25">
      <c r="C80" s="5" t="s">
        <v>99</v>
      </c>
      <c r="D80" s="71" t="s">
        <v>1443</v>
      </c>
    </row>
    <row r="81" spans="3:4" ht="15" customHeight="1" x14ac:dyDescent="0.25">
      <c r="C81" s="5" t="s">
        <v>100</v>
      </c>
      <c r="D81" s="71" t="s">
        <v>1436</v>
      </c>
    </row>
    <row r="82" spans="3:4" ht="15" customHeight="1" x14ac:dyDescent="0.25">
      <c r="C82" s="5" t="s">
        <v>101</v>
      </c>
      <c r="D82" s="71" t="s">
        <v>1442</v>
      </c>
    </row>
    <row r="83" spans="3:4" ht="15" customHeight="1" x14ac:dyDescent="0.25">
      <c r="C83" s="5" t="s">
        <v>102</v>
      </c>
      <c r="D83" s="71" t="s">
        <v>1436</v>
      </c>
    </row>
    <row r="84" spans="3:4" ht="15" customHeight="1" x14ac:dyDescent="0.25">
      <c r="C84" s="5" t="s">
        <v>103</v>
      </c>
      <c r="D84" s="71" t="s">
        <v>1436</v>
      </c>
    </row>
    <row r="85" spans="3:4" ht="15" customHeight="1" x14ac:dyDescent="0.25">
      <c r="C85" s="5" t="s">
        <v>104</v>
      </c>
      <c r="D85" s="71" t="s">
        <v>1436</v>
      </c>
    </row>
    <row r="86" spans="3:4" ht="15" customHeight="1" x14ac:dyDescent="0.25">
      <c r="C86" s="5" t="s">
        <v>105</v>
      </c>
      <c r="D86" s="71" t="s">
        <v>1443</v>
      </c>
    </row>
    <row r="87" spans="3:4" ht="15" customHeight="1" x14ac:dyDescent="0.25">
      <c r="C87" s="5" t="s">
        <v>106</v>
      </c>
      <c r="D87" s="71" t="s">
        <v>1442</v>
      </c>
    </row>
    <row r="88" spans="3:4" ht="15" customHeight="1" x14ac:dyDescent="0.25">
      <c r="C88" s="5" t="s">
        <v>107</v>
      </c>
      <c r="D88" s="71" t="s">
        <v>1445</v>
      </c>
    </row>
    <row r="89" spans="3:4" ht="15" customHeight="1" x14ac:dyDescent="0.25">
      <c r="C89" s="5" t="s">
        <v>108</v>
      </c>
      <c r="D89" s="71" t="s">
        <v>1441</v>
      </c>
    </row>
    <row r="90" spans="3:4" ht="15" customHeight="1" x14ac:dyDescent="0.25">
      <c r="C90" s="5" t="s">
        <v>109</v>
      </c>
      <c r="D90" s="71" t="s">
        <v>1436</v>
      </c>
    </row>
    <row r="91" spans="3:4" ht="15" customHeight="1" x14ac:dyDescent="0.25">
      <c r="C91" s="5" t="s">
        <v>110</v>
      </c>
      <c r="D91" s="71" t="s">
        <v>1442</v>
      </c>
    </row>
    <row r="92" spans="3:4" ht="15" customHeight="1" x14ac:dyDescent="0.25">
      <c r="C92" s="5" t="s">
        <v>111</v>
      </c>
      <c r="D92" s="71" t="s">
        <v>1436</v>
      </c>
    </row>
    <row r="93" spans="3:4" ht="15" customHeight="1" x14ac:dyDescent="0.25">
      <c r="C93" s="5" t="s">
        <v>112</v>
      </c>
      <c r="D93" s="71" t="s">
        <v>1438</v>
      </c>
    </row>
    <row r="94" spans="3:4" ht="15" customHeight="1" x14ac:dyDescent="0.25">
      <c r="C94" s="5" t="s">
        <v>113</v>
      </c>
      <c r="D94" s="71" t="s">
        <v>1442</v>
      </c>
    </row>
    <row r="95" spans="3:4" ht="15" customHeight="1" x14ac:dyDescent="0.25">
      <c r="C95" s="5" t="s">
        <v>114</v>
      </c>
      <c r="D95" s="71" t="s">
        <v>1451</v>
      </c>
    </row>
    <row r="96" spans="3:4" ht="15" customHeight="1" x14ac:dyDescent="0.25">
      <c r="C96" s="5" t="s">
        <v>115</v>
      </c>
      <c r="D96" s="71" t="s">
        <v>1451</v>
      </c>
    </row>
    <row r="97" spans="3:4" ht="15" customHeight="1" x14ac:dyDescent="0.25">
      <c r="C97" s="5" t="s">
        <v>116</v>
      </c>
      <c r="D97" s="71" t="s">
        <v>1437</v>
      </c>
    </row>
    <row r="98" spans="3:4" ht="15" customHeight="1" x14ac:dyDescent="0.25">
      <c r="C98" s="5" t="s">
        <v>117</v>
      </c>
      <c r="D98" s="71" t="s">
        <v>1449</v>
      </c>
    </row>
    <row r="99" spans="3:4" ht="15" customHeight="1" x14ac:dyDescent="0.25">
      <c r="C99" s="5" t="s">
        <v>118</v>
      </c>
      <c r="D99" s="71" t="s">
        <v>1436</v>
      </c>
    </row>
    <row r="100" spans="3:4" ht="15" customHeight="1" x14ac:dyDescent="0.25">
      <c r="C100" s="5" t="s">
        <v>119</v>
      </c>
      <c r="D100" s="71" t="s">
        <v>1451</v>
      </c>
    </row>
    <row r="101" spans="3:4" ht="15" customHeight="1" x14ac:dyDescent="0.25">
      <c r="C101" s="5" t="s">
        <v>120</v>
      </c>
      <c r="D101" s="71" t="s">
        <v>1442</v>
      </c>
    </row>
    <row r="102" spans="3:4" ht="15" customHeight="1" x14ac:dyDescent="0.25">
      <c r="C102" s="5" t="s">
        <v>121</v>
      </c>
      <c r="D102" s="71" t="s">
        <v>1451</v>
      </c>
    </row>
    <row r="103" spans="3:4" ht="15" customHeight="1" x14ac:dyDescent="0.25">
      <c r="C103" s="5" t="s">
        <v>122</v>
      </c>
      <c r="D103" s="71" t="s">
        <v>1441</v>
      </c>
    </row>
    <row r="104" spans="3:4" ht="15" customHeight="1" x14ac:dyDescent="0.25">
      <c r="C104" s="5" t="s">
        <v>123</v>
      </c>
      <c r="D104" s="71" t="s">
        <v>1442</v>
      </c>
    </row>
    <row r="105" spans="3:4" ht="15" customHeight="1" x14ac:dyDescent="0.25">
      <c r="C105" s="5" t="s">
        <v>124</v>
      </c>
      <c r="D105" s="71" t="s">
        <v>1436</v>
      </c>
    </row>
    <row r="106" spans="3:4" ht="15" customHeight="1" x14ac:dyDescent="0.25">
      <c r="C106" s="5" t="s">
        <v>125</v>
      </c>
      <c r="D106" s="71" t="s">
        <v>1440</v>
      </c>
    </row>
    <row r="107" spans="3:4" ht="15" customHeight="1" x14ac:dyDescent="0.25">
      <c r="C107" s="5" t="s">
        <v>126</v>
      </c>
      <c r="D107" s="71" t="s">
        <v>1450</v>
      </c>
    </row>
    <row r="108" spans="3:4" ht="15" customHeight="1" x14ac:dyDescent="0.25">
      <c r="C108" s="5" t="s">
        <v>127</v>
      </c>
      <c r="D108" s="71" t="s">
        <v>1444</v>
      </c>
    </row>
    <row r="109" spans="3:4" ht="15" customHeight="1" x14ac:dyDescent="0.25">
      <c r="C109" s="5" t="s">
        <v>128</v>
      </c>
      <c r="D109" s="71" t="s">
        <v>1451</v>
      </c>
    </row>
    <row r="110" spans="3:4" ht="15" customHeight="1" x14ac:dyDescent="0.25">
      <c r="C110" s="5" t="s">
        <v>129</v>
      </c>
      <c r="D110" s="71" t="s">
        <v>1439</v>
      </c>
    </row>
    <row r="111" spans="3:4" ht="15" customHeight="1" x14ac:dyDescent="0.25">
      <c r="C111" s="5" t="s">
        <v>130</v>
      </c>
      <c r="D111" s="71" t="s">
        <v>1450</v>
      </c>
    </row>
    <row r="112" spans="3:4" ht="15" customHeight="1" x14ac:dyDescent="0.25">
      <c r="C112" s="5" t="s">
        <v>131</v>
      </c>
      <c r="D112" s="71" t="s">
        <v>1447</v>
      </c>
    </row>
    <row r="113" spans="3:4" ht="15" customHeight="1" x14ac:dyDescent="0.25">
      <c r="C113" s="5" t="s">
        <v>132</v>
      </c>
      <c r="D113" s="71" t="s">
        <v>1445</v>
      </c>
    </row>
    <row r="114" spans="3:4" ht="15" customHeight="1" x14ac:dyDescent="0.25">
      <c r="C114" s="5" t="s">
        <v>133</v>
      </c>
      <c r="D114" s="71" t="s">
        <v>1436</v>
      </c>
    </row>
    <row r="115" spans="3:4" ht="15" customHeight="1" x14ac:dyDescent="0.25">
      <c r="C115" s="5" t="s">
        <v>134</v>
      </c>
      <c r="D115" s="71" t="s">
        <v>1449</v>
      </c>
    </row>
    <row r="116" spans="3:4" ht="15" customHeight="1" x14ac:dyDescent="0.25">
      <c r="C116" s="5" t="s">
        <v>135</v>
      </c>
      <c r="D116" s="71" t="s">
        <v>1444</v>
      </c>
    </row>
    <row r="117" spans="3:4" ht="15" customHeight="1" x14ac:dyDescent="0.25">
      <c r="C117" s="5" t="s">
        <v>136</v>
      </c>
      <c r="D117" s="71" t="s">
        <v>1442</v>
      </c>
    </row>
    <row r="118" spans="3:4" ht="15" customHeight="1" x14ac:dyDescent="0.25">
      <c r="C118" s="5" t="s">
        <v>137</v>
      </c>
      <c r="D118" s="71" t="s">
        <v>1442</v>
      </c>
    </row>
    <row r="119" spans="3:4" ht="15" customHeight="1" x14ac:dyDescent="0.25">
      <c r="C119" s="5" t="s">
        <v>138</v>
      </c>
      <c r="D119" s="71" t="s">
        <v>1447</v>
      </c>
    </row>
    <row r="120" spans="3:4" ht="15" customHeight="1" x14ac:dyDescent="0.25">
      <c r="C120" s="5" t="s">
        <v>139</v>
      </c>
      <c r="D120" s="71" t="s">
        <v>1446</v>
      </c>
    </row>
    <row r="121" spans="3:4" ht="15" customHeight="1" x14ac:dyDescent="0.25">
      <c r="C121" s="5" t="s">
        <v>140</v>
      </c>
      <c r="D121" s="71" t="s">
        <v>1439</v>
      </c>
    </row>
    <row r="122" spans="3:4" ht="15" customHeight="1" x14ac:dyDescent="0.25">
      <c r="C122" s="5" t="s">
        <v>141</v>
      </c>
      <c r="D122" s="71" t="s">
        <v>1442</v>
      </c>
    </row>
    <row r="123" spans="3:4" ht="15" customHeight="1" x14ac:dyDescent="0.25">
      <c r="C123" s="5" t="s">
        <v>142</v>
      </c>
      <c r="D123" s="71" t="s">
        <v>1439</v>
      </c>
    </row>
    <row r="124" spans="3:4" ht="15" customHeight="1" x14ac:dyDescent="0.25">
      <c r="C124" s="5" t="s">
        <v>143</v>
      </c>
      <c r="D124" s="71" t="s">
        <v>1438</v>
      </c>
    </row>
    <row r="125" spans="3:4" ht="15" customHeight="1" x14ac:dyDescent="0.25">
      <c r="C125" s="5" t="s">
        <v>144</v>
      </c>
      <c r="D125" s="71" t="s">
        <v>1443</v>
      </c>
    </row>
    <row r="126" spans="3:4" ht="15" customHeight="1" x14ac:dyDescent="0.25">
      <c r="C126" s="5" t="s">
        <v>145</v>
      </c>
      <c r="D126" s="71" t="s">
        <v>1436</v>
      </c>
    </row>
    <row r="127" spans="3:4" ht="15" customHeight="1" x14ac:dyDescent="0.25">
      <c r="C127" s="5" t="s">
        <v>146</v>
      </c>
      <c r="D127" s="71" t="s">
        <v>1442</v>
      </c>
    </row>
    <row r="128" spans="3:4" ht="15" customHeight="1" x14ac:dyDescent="0.25">
      <c r="C128" s="5" t="s">
        <v>147</v>
      </c>
      <c r="D128" s="71" t="s">
        <v>1449</v>
      </c>
    </row>
    <row r="129" spans="3:4" ht="15" customHeight="1" x14ac:dyDescent="0.25">
      <c r="C129" s="5" t="s">
        <v>148</v>
      </c>
      <c r="D129" s="71" t="s">
        <v>1444</v>
      </c>
    </row>
    <row r="130" spans="3:4" ht="15" customHeight="1" x14ac:dyDescent="0.25">
      <c r="C130" s="5" t="s">
        <v>149</v>
      </c>
      <c r="D130" s="71" t="s">
        <v>1445</v>
      </c>
    </row>
    <row r="131" spans="3:4" ht="15" customHeight="1" x14ac:dyDescent="0.25">
      <c r="C131" s="5" t="s">
        <v>150</v>
      </c>
      <c r="D131" s="71" t="s">
        <v>1451</v>
      </c>
    </row>
    <row r="132" spans="3:4" ht="15" customHeight="1" x14ac:dyDescent="0.25">
      <c r="C132" s="5" t="s">
        <v>151</v>
      </c>
      <c r="D132" s="71" t="s">
        <v>1445</v>
      </c>
    </row>
    <row r="133" spans="3:4" ht="15" customHeight="1" x14ac:dyDescent="0.25">
      <c r="C133" s="5" t="s">
        <v>152</v>
      </c>
      <c r="D133" s="71" t="s">
        <v>1451</v>
      </c>
    </row>
    <row r="134" spans="3:4" ht="15" customHeight="1" x14ac:dyDescent="0.25">
      <c r="C134" s="5" t="s">
        <v>153</v>
      </c>
      <c r="D134" s="71" t="s">
        <v>1438</v>
      </c>
    </row>
    <row r="135" spans="3:4" ht="15" customHeight="1" x14ac:dyDescent="0.25">
      <c r="C135" s="5" t="s">
        <v>154</v>
      </c>
      <c r="D135" s="71" t="s">
        <v>1445</v>
      </c>
    </row>
    <row r="136" spans="3:4" ht="15" customHeight="1" x14ac:dyDescent="0.25">
      <c r="C136" s="5" t="s">
        <v>1496</v>
      </c>
      <c r="D136" s="71" t="s">
        <v>1436</v>
      </c>
    </row>
    <row r="137" spans="3:4" ht="15" customHeight="1" x14ac:dyDescent="0.25">
      <c r="C137" s="5" t="s">
        <v>155</v>
      </c>
      <c r="D137" s="71" t="s">
        <v>1445</v>
      </c>
    </row>
    <row r="138" spans="3:4" ht="15" customHeight="1" x14ac:dyDescent="0.25">
      <c r="C138" s="5" t="s">
        <v>156</v>
      </c>
      <c r="D138" s="71" t="s">
        <v>1436</v>
      </c>
    </row>
    <row r="139" spans="3:4" ht="15" customHeight="1" x14ac:dyDescent="0.25">
      <c r="C139" s="5" t="s">
        <v>157</v>
      </c>
      <c r="D139" s="71" t="s">
        <v>1438</v>
      </c>
    </row>
    <row r="140" spans="3:4" ht="15" customHeight="1" x14ac:dyDescent="0.25">
      <c r="C140" s="5" t="s">
        <v>158</v>
      </c>
      <c r="D140" s="71" t="s">
        <v>1448</v>
      </c>
    </row>
    <row r="141" spans="3:4" ht="15" customHeight="1" x14ac:dyDescent="0.25">
      <c r="C141" s="5" t="s">
        <v>159</v>
      </c>
      <c r="D141" s="71" t="s">
        <v>1450</v>
      </c>
    </row>
    <row r="142" spans="3:4" ht="15" customHeight="1" x14ac:dyDescent="0.25">
      <c r="C142" s="5" t="s">
        <v>160</v>
      </c>
      <c r="D142" s="71" t="s">
        <v>1451</v>
      </c>
    </row>
    <row r="143" spans="3:4" ht="15" customHeight="1" x14ac:dyDescent="0.25">
      <c r="C143" s="5" t="s">
        <v>161</v>
      </c>
      <c r="D143" s="71" t="s">
        <v>1445</v>
      </c>
    </row>
    <row r="144" spans="3:4" ht="15" customHeight="1" x14ac:dyDescent="0.25">
      <c r="C144" s="5" t="s">
        <v>162</v>
      </c>
      <c r="D144" s="71" t="s">
        <v>1436</v>
      </c>
    </row>
    <row r="145" spans="3:4" ht="15" customHeight="1" x14ac:dyDescent="0.25">
      <c r="C145" s="5" t="s">
        <v>163</v>
      </c>
      <c r="D145" s="71" t="s">
        <v>1447</v>
      </c>
    </row>
    <row r="146" spans="3:4" ht="15" customHeight="1" x14ac:dyDescent="0.25">
      <c r="C146" s="5" t="s">
        <v>164</v>
      </c>
      <c r="D146" s="71" t="s">
        <v>1445</v>
      </c>
    </row>
    <row r="147" spans="3:4" ht="15" customHeight="1" x14ac:dyDescent="0.25">
      <c r="C147" s="5" t="s">
        <v>165</v>
      </c>
      <c r="D147" s="71" t="s">
        <v>1446</v>
      </c>
    </row>
    <row r="148" spans="3:4" ht="15" customHeight="1" x14ac:dyDescent="0.25">
      <c r="C148" s="5" t="s">
        <v>166</v>
      </c>
      <c r="D148" s="71" t="s">
        <v>1441</v>
      </c>
    </row>
    <row r="149" spans="3:4" ht="15" customHeight="1" x14ac:dyDescent="0.25">
      <c r="C149" s="5" t="s">
        <v>167</v>
      </c>
      <c r="D149" s="71" t="s">
        <v>1442</v>
      </c>
    </row>
    <row r="150" spans="3:4" ht="15" customHeight="1" x14ac:dyDescent="0.25">
      <c r="C150" s="5" t="s">
        <v>168</v>
      </c>
      <c r="D150" s="71" t="s">
        <v>1436</v>
      </c>
    </row>
    <row r="151" spans="3:4" ht="15" customHeight="1" x14ac:dyDescent="0.25">
      <c r="C151" s="5" t="s">
        <v>169</v>
      </c>
      <c r="D151" s="71" t="s">
        <v>1442</v>
      </c>
    </row>
    <row r="152" spans="3:4" ht="15" customHeight="1" x14ac:dyDescent="0.25">
      <c r="C152" s="5" t="s">
        <v>170</v>
      </c>
      <c r="D152" s="71" t="s">
        <v>1442</v>
      </c>
    </row>
    <row r="153" spans="3:4" ht="15" customHeight="1" x14ac:dyDescent="0.25">
      <c r="C153" s="5" t="s">
        <v>171</v>
      </c>
      <c r="D153" s="71" t="s">
        <v>1440</v>
      </c>
    </row>
    <row r="154" spans="3:4" ht="15" customHeight="1" x14ac:dyDescent="0.25">
      <c r="C154" s="5" t="s">
        <v>172</v>
      </c>
      <c r="D154" s="71" t="s">
        <v>1446</v>
      </c>
    </row>
    <row r="155" spans="3:4" ht="15" customHeight="1" x14ac:dyDescent="0.25">
      <c r="C155" s="5" t="s">
        <v>173</v>
      </c>
      <c r="D155" s="71" t="s">
        <v>1449</v>
      </c>
    </row>
    <row r="156" spans="3:4" ht="15" customHeight="1" x14ac:dyDescent="0.25">
      <c r="C156" s="5" t="s">
        <v>174</v>
      </c>
      <c r="D156" s="71" t="s">
        <v>1443</v>
      </c>
    </row>
    <row r="157" spans="3:4" ht="15" customHeight="1" x14ac:dyDescent="0.25">
      <c r="C157" s="5" t="s">
        <v>175</v>
      </c>
      <c r="D157" s="71" t="s">
        <v>1437</v>
      </c>
    </row>
    <row r="158" spans="3:4" ht="15" customHeight="1" x14ac:dyDescent="0.25">
      <c r="C158" s="5" t="s">
        <v>176</v>
      </c>
      <c r="D158" s="71" t="s">
        <v>1445</v>
      </c>
    </row>
    <row r="159" spans="3:4" ht="15" customHeight="1" x14ac:dyDescent="0.25">
      <c r="C159" s="5" t="s">
        <v>177</v>
      </c>
      <c r="D159" s="71" t="s">
        <v>1440</v>
      </c>
    </row>
    <row r="160" spans="3:4" ht="15" customHeight="1" x14ac:dyDescent="0.25">
      <c r="C160" s="5" t="s">
        <v>178</v>
      </c>
      <c r="D160" s="71" t="s">
        <v>1448</v>
      </c>
    </row>
    <row r="161" spans="3:4" ht="15" customHeight="1" x14ac:dyDescent="0.25">
      <c r="C161" s="5" t="s">
        <v>179</v>
      </c>
      <c r="D161" s="71" t="s">
        <v>1443</v>
      </c>
    </row>
    <row r="162" spans="3:4" ht="15" customHeight="1" x14ac:dyDescent="0.25">
      <c r="C162" s="5" t="s">
        <v>180</v>
      </c>
      <c r="D162" s="71" t="s">
        <v>1449</v>
      </c>
    </row>
    <row r="163" spans="3:4" ht="15" customHeight="1" x14ac:dyDescent="0.25">
      <c r="C163" s="5" t="s">
        <v>181</v>
      </c>
      <c r="D163" s="71" t="s">
        <v>1448</v>
      </c>
    </row>
    <row r="164" spans="3:4" ht="15" customHeight="1" x14ac:dyDescent="0.25">
      <c r="C164" s="5" t="s">
        <v>182</v>
      </c>
      <c r="D164" s="71" t="s">
        <v>1437</v>
      </c>
    </row>
    <row r="165" spans="3:4" ht="15" customHeight="1" x14ac:dyDescent="0.25">
      <c r="C165" s="5" t="s">
        <v>183</v>
      </c>
      <c r="D165" s="71" t="s">
        <v>1446</v>
      </c>
    </row>
    <row r="166" spans="3:4" ht="15" customHeight="1" x14ac:dyDescent="0.25">
      <c r="C166" s="5" t="s">
        <v>184</v>
      </c>
      <c r="D166" s="71" t="s">
        <v>1445</v>
      </c>
    </row>
    <row r="167" spans="3:4" ht="15" customHeight="1" x14ac:dyDescent="0.25">
      <c r="C167" s="5" t="s">
        <v>185</v>
      </c>
      <c r="D167" s="71" t="s">
        <v>1442</v>
      </c>
    </row>
    <row r="168" spans="3:4" ht="15" customHeight="1" x14ac:dyDescent="0.25">
      <c r="C168" s="5" t="s">
        <v>186</v>
      </c>
      <c r="D168" s="71" t="s">
        <v>1444</v>
      </c>
    </row>
    <row r="169" spans="3:4" ht="15" customHeight="1" x14ac:dyDescent="0.25">
      <c r="C169" s="5" t="s">
        <v>187</v>
      </c>
      <c r="D169" s="71" t="s">
        <v>1436</v>
      </c>
    </row>
    <row r="170" spans="3:4" ht="15" customHeight="1" x14ac:dyDescent="0.25">
      <c r="C170" s="5" t="s">
        <v>188</v>
      </c>
      <c r="D170" s="71" t="s">
        <v>1436</v>
      </c>
    </row>
    <row r="171" spans="3:4" ht="15" customHeight="1" x14ac:dyDescent="0.25">
      <c r="C171" s="5" t="s">
        <v>189</v>
      </c>
      <c r="D171" s="71" t="s">
        <v>1444</v>
      </c>
    </row>
    <row r="172" spans="3:4" ht="15" customHeight="1" x14ac:dyDescent="0.25">
      <c r="C172" s="5" t="s">
        <v>190</v>
      </c>
      <c r="D172" s="71" t="s">
        <v>1444</v>
      </c>
    </row>
    <row r="173" spans="3:4" ht="15" customHeight="1" x14ac:dyDescent="0.25">
      <c r="C173" s="5" t="s">
        <v>191</v>
      </c>
      <c r="D173" s="71" t="s">
        <v>1446</v>
      </c>
    </row>
    <row r="174" spans="3:4" ht="15" customHeight="1" x14ac:dyDescent="0.25">
      <c r="C174" s="5" t="s">
        <v>192</v>
      </c>
      <c r="D174" s="71" t="s">
        <v>1445</v>
      </c>
    </row>
    <row r="175" spans="3:4" ht="15" customHeight="1" x14ac:dyDescent="0.25">
      <c r="C175" s="5" t="s">
        <v>193</v>
      </c>
      <c r="D175" s="71" t="s">
        <v>1437</v>
      </c>
    </row>
    <row r="176" spans="3:4" ht="15" customHeight="1" x14ac:dyDescent="0.25">
      <c r="C176" s="5" t="s">
        <v>194</v>
      </c>
      <c r="D176" s="71" t="s">
        <v>1436</v>
      </c>
    </row>
    <row r="177" spans="3:4" ht="15" customHeight="1" x14ac:dyDescent="0.25">
      <c r="C177" s="5" t="s">
        <v>195</v>
      </c>
      <c r="D177" s="71" t="s">
        <v>1445</v>
      </c>
    </row>
    <row r="178" spans="3:4" ht="15" customHeight="1" x14ac:dyDescent="0.25">
      <c r="C178" s="5" t="s">
        <v>196</v>
      </c>
      <c r="D178" s="71" t="s">
        <v>1439</v>
      </c>
    </row>
    <row r="179" spans="3:4" ht="15" customHeight="1" x14ac:dyDescent="0.25">
      <c r="C179" s="5" t="s">
        <v>197</v>
      </c>
      <c r="D179" s="71" t="s">
        <v>1445</v>
      </c>
    </row>
    <row r="180" spans="3:4" ht="15" customHeight="1" x14ac:dyDescent="0.25">
      <c r="C180" s="5" t="s">
        <v>198</v>
      </c>
      <c r="D180" s="71" t="s">
        <v>1439</v>
      </c>
    </row>
    <row r="181" spans="3:4" ht="15" customHeight="1" x14ac:dyDescent="0.25">
      <c r="C181" s="5" t="s">
        <v>199</v>
      </c>
      <c r="D181" s="71" t="s">
        <v>1442</v>
      </c>
    </row>
    <row r="182" spans="3:4" ht="15" customHeight="1" x14ac:dyDescent="0.25">
      <c r="C182" s="5" t="s">
        <v>200</v>
      </c>
      <c r="D182" s="71" t="s">
        <v>1436</v>
      </c>
    </row>
    <row r="183" spans="3:4" ht="15" customHeight="1" x14ac:dyDescent="0.25">
      <c r="C183" s="5" t="s">
        <v>201</v>
      </c>
      <c r="D183" s="71" t="s">
        <v>1447</v>
      </c>
    </row>
    <row r="184" spans="3:4" ht="15" customHeight="1" x14ac:dyDescent="0.25">
      <c r="C184" s="5" t="s">
        <v>202</v>
      </c>
      <c r="D184" s="71" t="s">
        <v>1451</v>
      </c>
    </row>
    <row r="185" spans="3:4" ht="15" customHeight="1" x14ac:dyDescent="0.25">
      <c r="C185" s="5" t="s">
        <v>203</v>
      </c>
      <c r="D185" s="71" t="s">
        <v>1441</v>
      </c>
    </row>
    <row r="186" spans="3:4" ht="15" customHeight="1" x14ac:dyDescent="0.25">
      <c r="C186" s="5" t="s">
        <v>204</v>
      </c>
      <c r="D186" s="71" t="s">
        <v>1438</v>
      </c>
    </row>
    <row r="187" spans="3:4" ht="15" customHeight="1" x14ac:dyDescent="0.25">
      <c r="C187" s="5" t="s">
        <v>205</v>
      </c>
      <c r="D187" s="71" t="s">
        <v>1443</v>
      </c>
    </row>
    <row r="188" spans="3:4" ht="15" customHeight="1" x14ac:dyDescent="0.25">
      <c r="C188" s="5" t="s">
        <v>206</v>
      </c>
      <c r="D188" s="71" t="s">
        <v>1436</v>
      </c>
    </row>
    <row r="189" spans="3:4" ht="15" customHeight="1" x14ac:dyDescent="0.25">
      <c r="C189" s="5" t="s">
        <v>207</v>
      </c>
      <c r="D189" s="71" t="s">
        <v>1442</v>
      </c>
    </row>
    <row r="190" spans="3:4" ht="15" customHeight="1" x14ac:dyDescent="0.25">
      <c r="C190" s="5" t="s">
        <v>208</v>
      </c>
      <c r="D190" s="71" t="s">
        <v>1440</v>
      </c>
    </row>
    <row r="191" spans="3:4" ht="15" customHeight="1" x14ac:dyDescent="0.25">
      <c r="C191" s="5" t="s">
        <v>209</v>
      </c>
      <c r="D191" s="71" t="s">
        <v>1443</v>
      </c>
    </row>
    <row r="192" spans="3:4" ht="15" customHeight="1" x14ac:dyDescent="0.25">
      <c r="C192" s="5" t="s">
        <v>210</v>
      </c>
      <c r="D192" s="71" t="s">
        <v>1438</v>
      </c>
    </row>
    <row r="193" spans="3:4" ht="15" customHeight="1" x14ac:dyDescent="0.25">
      <c r="C193" s="5" t="s">
        <v>211</v>
      </c>
      <c r="D193" s="71" t="s">
        <v>1438</v>
      </c>
    </row>
    <row r="194" spans="3:4" ht="15" customHeight="1" x14ac:dyDescent="0.25">
      <c r="C194" s="5" t="s">
        <v>212</v>
      </c>
      <c r="D194" s="71" t="s">
        <v>1442</v>
      </c>
    </row>
    <row r="195" spans="3:4" ht="15" customHeight="1" x14ac:dyDescent="0.25">
      <c r="C195" s="5" t="s">
        <v>213</v>
      </c>
      <c r="D195" s="71" t="s">
        <v>1446</v>
      </c>
    </row>
    <row r="196" spans="3:4" ht="15" customHeight="1" x14ac:dyDescent="0.25">
      <c r="C196" s="5" t="s">
        <v>214</v>
      </c>
      <c r="D196" s="71" t="s">
        <v>1449</v>
      </c>
    </row>
    <row r="197" spans="3:4" ht="15" customHeight="1" x14ac:dyDescent="0.25">
      <c r="C197" s="5" t="s">
        <v>215</v>
      </c>
      <c r="D197" s="71" t="s">
        <v>1437</v>
      </c>
    </row>
    <row r="198" spans="3:4" ht="15" customHeight="1" x14ac:dyDescent="0.25">
      <c r="C198" s="5" t="s">
        <v>216</v>
      </c>
      <c r="D198" s="71" t="s">
        <v>1436</v>
      </c>
    </row>
    <row r="199" spans="3:4" ht="15" customHeight="1" x14ac:dyDescent="0.25">
      <c r="C199" s="5" t="s">
        <v>217</v>
      </c>
      <c r="D199" s="71" t="s">
        <v>1438</v>
      </c>
    </row>
    <row r="200" spans="3:4" ht="15" customHeight="1" x14ac:dyDescent="0.25">
      <c r="C200" s="5" t="s">
        <v>218</v>
      </c>
      <c r="D200" s="71" t="s">
        <v>1436</v>
      </c>
    </row>
    <row r="201" spans="3:4" ht="15" customHeight="1" x14ac:dyDescent="0.25">
      <c r="C201" s="5" t="s">
        <v>219</v>
      </c>
      <c r="D201" s="71" t="s">
        <v>1445</v>
      </c>
    </row>
    <row r="202" spans="3:4" ht="15" customHeight="1" x14ac:dyDescent="0.25">
      <c r="C202" s="5" t="s">
        <v>220</v>
      </c>
      <c r="D202" s="71" t="s">
        <v>1444</v>
      </c>
    </row>
    <row r="203" spans="3:4" ht="15" customHeight="1" x14ac:dyDescent="0.25">
      <c r="C203" s="5" t="s">
        <v>221</v>
      </c>
      <c r="D203" s="71" t="s">
        <v>1444</v>
      </c>
    </row>
    <row r="204" spans="3:4" ht="15" customHeight="1" x14ac:dyDescent="0.25">
      <c r="C204" s="5" t="s">
        <v>222</v>
      </c>
      <c r="D204" s="71" t="s">
        <v>1451</v>
      </c>
    </row>
    <row r="205" spans="3:4" ht="15" customHeight="1" x14ac:dyDescent="0.25">
      <c r="C205" s="5" t="s">
        <v>223</v>
      </c>
      <c r="D205" s="71" t="s">
        <v>1442</v>
      </c>
    </row>
    <row r="206" spans="3:4" ht="15" customHeight="1" x14ac:dyDescent="0.25">
      <c r="C206" s="5" t="s">
        <v>224</v>
      </c>
      <c r="D206" s="71" t="s">
        <v>1451</v>
      </c>
    </row>
    <row r="207" spans="3:4" ht="15" customHeight="1" x14ac:dyDescent="0.25">
      <c r="C207" s="5" t="s">
        <v>225</v>
      </c>
      <c r="D207" s="71" t="s">
        <v>1440</v>
      </c>
    </row>
    <row r="208" spans="3:4" ht="15" customHeight="1" x14ac:dyDescent="0.25">
      <c r="C208" s="5" t="s">
        <v>226</v>
      </c>
      <c r="D208" s="71" t="s">
        <v>1438</v>
      </c>
    </row>
    <row r="209" spans="3:4" ht="15" customHeight="1" x14ac:dyDescent="0.25">
      <c r="C209" s="5" t="s">
        <v>227</v>
      </c>
      <c r="D209" s="71" t="s">
        <v>1436</v>
      </c>
    </row>
    <row r="210" spans="3:4" ht="15" customHeight="1" x14ac:dyDescent="0.25">
      <c r="C210" s="5" t="s">
        <v>228</v>
      </c>
      <c r="D210" s="71" t="s">
        <v>1443</v>
      </c>
    </row>
    <row r="211" spans="3:4" ht="15" customHeight="1" x14ac:dyDescent="0.25">
      <c r="C211" s="5" t="s">
        <v>229</v>
      </c>
      <c r="D211" s="71" t="s">
        <v>1442</v>
      </c>
    </row>
    <row r="212" spans="3:4" ht="15" customHeight="1" x14ac:dyDescent="0.25">
      <c r="C212" s="5" t="s">
        <v>230</v>
      </c>
      <c r="D212" s="71" t="s">
        <v>1436</v>
      </c>
    </row>
    <row r="213" spans="3:4" ht="15" customHeight="1" x14ac:dyDescent="0.25">
      <c r="C213" s="5" t="s">
        <v>231</v>
      </c>
      <c r="D213" s="71" t="s">
        <v>1451</v>
      </c>
    </row>
    <row r="214" spans="3:4" ht="15" customHeight="1" x14ac:dyDescent="0.25">
      <c r="C214" s="5" t="s">
        <v>232</v>
      </c>
      <c r="D214" s="71" t="s">
        <v>1450</v>
      </c>
    </row>
    <row r="215" spans="3:4" ht="15" customHeight="1" x14ac:dyDescent="0.25">
      <c r="C215" s="5" t="s">
        <v>233</v>
      </c>
      <c r="D215" s="71" t="s">
        <v>1451</v>
      </c>
    </row>
    <row r="216" spans="3:4" ht="15" customHeight="1" x14ac:dyDescent="0.25">
      <c r="C216" s="5" t="s">
        <v>234</v>
      </c>
      <c r="D216" s="71" t="s">
        <v>1441</v>
      </c>
    </row>
    <row r="217" spans="3:4" ht="15" customHeight="1" x14ac:dyDescent="0.25">
      <c r="C217" s="5" t="s">
        <v>235</v>
      </c>
      <c r="D217" s="71" t="s">
        <v>1442</v>
      </c>
    </row>
    <row r="218" spans="3:4" ht="15" customHeight="1" x14ac:dyDescent="0.25">
      <c r="C218" s="5" t="s">
        <v>236</v>
      </c>
      <c r="D218" s="71" t="s">
        <v>1446</v>
      </c>
    </row>
    <row r="219" spans="3:4" ht="15" customHeight="1" x14ac:dyDescent="0.25">
      <c r="C219" s="5" t="s">
        <v>237</v>
      </c>
      <c r="D219" s="71" t="s">
        <v>1443</v>
      </c>
    </row>
    <row r="220" spans="3:4" ht="15" customHeight="1" x14ac:dyDescent="0.25">
      <c r="C220" s="5" t="s">
        <v>238</v>
      </c>
      <c r="D220" s="71" t="s">
        <v>1443</v>
      </c>
    </row>
    <row r="221" spans="3:4" ht="15" customHeight="1" x14ac:dyDescent="0.25">
      <c r="C221" s="5" t="s">
        <v>239</v>
      </c>
      <c r="D221" s="71" t="s">
        <v>1438</v>
      </c>
    </row>
    <row r="222" spans="3:4" ht="15" customHeight="1" x14ac:dyDescent="0.25">
      <c r="C222" s="5" t="s">
        <v>240</v>
      </c>
      <c r="D222" s="71" t="s">
        <v>1451</v>
      </c>
    </row>
    <row r="223" spans="3:4" ht="15" customHeight="1" x14ac:dyDescent="0.25">
      <c r="C223" s="5" t="s">
        <v>241</v>
      </c>
      <c r="D223" s="71" t="s">
        <v>1441</v>
      </c>
    </row>
    <row r="224" spans="3:4" ht="15" customHeight="1" x14ac:dyDescent="0.25">
      <c r="C224" s="5" t="s">
        <v>242</v>
      </c>
      <c r="D224" s="71" t="s">
        <v>1444</v>
      </c>
    </row>
    <row r="225" spans="3:4" ht="15" customHeight="1" x14ac:dyDescent="0.25">
      <c r="C225" s="5" t="s">
        <v>243</v>
      </c>
      <c r="D225" s="71" t="s">
        <v>1446</v>
      </c>
    </row>
    <row r="226" spans="3:4" ht="15" customHeight="1" x14ac:dyDescent="0.25">
      <c r="C226" s="5" t="s">
        <v>244</v>
      </c>
      <c r="D226" s="71" t="s">
        <v>1445</v>
      </c>
    </row>
    <row r="227" spans="3:4" ht="15" customHeight="1" x14ac:dyDescent="0.25">
      <c r="C227" s="5" t="s">
        <v>245</v>
      </c>
      <c r="D227" s="71" t="s">
        <v>1448</v>
      </c>
    </row>
    <row r="228" spans="3:4" ht="15" customHeight="1" x14ac:dyDescent="0.25">
      <c r="C228" s="5" t="s">
        <v>246</v>
      </c>
      <c r="D228" s="71" t="s">
        <v>1445</v>
      </c>
    </row>
    <row r="229" spans="3:4" ht="15" customHeight="1" x14ac:dyDescent="0.25">
      <c r="C229" s="5" t="s">
        <v>247</v>
      </c>
      <c r="D229" s="71" t="s">
        <v>1443</v>
      </c>
    </row>
    <row r="230" spans="3:4" ht="15" customHeight="1" x14ac:dyDescent="0.25">
      <c r="C230" s="5" t="s">
        <v>248</v>
      </c>
      <c r="D230" s="71" t="s">
        <v>1445</v>
      </c>
    </row>
    <row r="231" spans="3:4" ht="15" customHeight="1" x14ac:dyDescent="0.25">
      <c r="C231" s="5" t="s">
        <v>249</v>
      </c>
      <c r="D231" s="71" t="s">
        <v>1436</v>
      </c>
    </row>
    <row r="232" spans="3:4" ht="15" customHeight="1" x14ac:dyDescent="0.25">
      <c r="C232" s="5" t="s">
        <v>250</v>
      </c>
      <c r="D232" s="71" t="s">
        <v>1438</v>
      </c>
    </row>
    <row r="233" spans="3:4" ht="15" customHeight="1" x14ac:dyDescent="0.25">
      <c r="C233" s="5" t="s">
        <v>251</v>
      </c>
      <c r="D233" s="71" t="s">
        <v>1440</v>
      </c>
    </row>
    <row r="234" spans="3:4" ht="15" customHeight="1" x14ac:dyDescent="0.25">
      <c r="C234" s="5" t="s">
        <v>252</v>
      </c>
      <c r="D234" s="71" t="s">
        <v>1440</v>
      </c>
    </row>
    <row r="235" spans="3:4" ht="15" customHeight="1" x14ac:dyDescent="0.25">
      <c r="C235" s="5" t="s">
        <v>253</v>
      </c>
      <c r="D235" s="71" t="s">
        <v>1436</v>
      </c>
    </row>
    <row r="236" spans="3:4" ht="15" customHeight="1" x14ac:dyDescent="0.25">
      <c r="C236" s="5" t="s">
        <v>254</v>
      </c>
      <c r="D236" s="71" t="s">
        <v>1436</v>
      </c>
    </row>
    <row r="237" spans="3:4" ht="15" customHeight="1" x14ac:dyDescent="0.25">
      <c r="C237" s="5" t="s">
        <v>255</v>
      </c>
      <c r="D237" s="71" t="s">
        <v>1450</v>
      </c>
    </row>
    <row r="238" spans="3:4" ht="15" customHeight="1" x14ac:dyDescent="0.25">
      <c r="C238" s="5" t="s">
        <v>256</v>
      </c>
      <c r="D238" s="71" t="s">
        <v>1436</v>
      </c>
    </row>
    <row r="239" spans="3:4" ht="15" customHeight="1" x14ac:dyDescent="0.25">
      <c r="C239" s="5" t="s">
        <v>257</v>
      </c>
      <c r="D239" s="71" t="s">
        <v>1437</v>
      </c>
    </row>
    <row r="240" spans="3:4" ht="15" customHeight="1" x14ac:dyDescent="0.25">
      <c r="C240" s="5" t="s">
        <v>258</v>
      </c>
      <c r="D240" s="71" t="s">
        <v>1451</v>
      </c>
    </row>
    <row r="241" spans="3:4" ht="15" customHeight="1" x14ac:dyDescent="0.25">
      <c r="C241" s="5" t="s">
        <v>259</v>
      </c>
      <c r="D241" s="71" t="s">
        <v>1451</v>
      </c>
    </row>
    <row r="242" spans="3:4" ht="15" customHeight="1" x14ac:dyDescent="0.25">
      <c r="C242" s="5" t="s">
        <v>260</v>
      </c>
      <c r="D242" s="71" t="s">
        <v>1436</v>
      </c>
    </row>
    <row r="243" spans="3:4" ht="15" customHeight="1" x14ac:dyDescent="0.25">
      <c r="C243" s="5" t="s">
        <v>261</v>
      </c>
      <c r="D243" s="71" t="s">
        <v>1443</v>
      </c>
    </row>
    <row r="244" spans="3:4" ht="15" customHeight="1" x14ac:dyDescent="0.25">
      <c r="C244" s="5" t="s">
        <v>262</v>
      </c>
      <c r="D244" s="71" t="s">
        <v>1436</v>
      </c>
    </row>
    <row r="245" spans="3:4" ht="15" customHeight="1" x14ac:dyDescent="0.25">
      <c r="C245" s="5" t="s">
        <v>263</v>
      </c>
      <c r="D245" s="71" t="s">
        <v>1444</v>
      </c>
    </row>
    <row r="246" spans="3:4" ht="15" customHeight="1" x14ac:dyDescent="0.25">
      <c r="C246" s="5" t="s">
        <v>264</v>
      </c>
      <c r="D246" s="71" t="s">
        <v>1436</v>
      </c>
    </row>
    <row r="247" spans="3:4" ht="15" customHeight="1" x14ac:dyDescent="0.25">
      <c r="C247" s="5" t="s">
        <v>265</v>
      </c>
      <c r="D247" s="71" t="s">
        <v>1439</v>
      </c>
    </row>
    <row r="248" spans="3:4" ht="15" customHeight="1" x14ac:dyDescent="0.25">
      <c r="C248" s="5" t="s">
        <v>266</v>
      </c>
      <c r="D248" s="71" t="s">
        <v>1446</v>
      </c>
    </row>
    <row r="249" spans="3:4" ht="15" customHeight="1" x14ac:dyDescent="0.25">
      <c r="C249" s="5" t="s">
        <v>267</v>
      </c>
      <c r="D249" s="71" t="s">
        <v>1437</v>
      </c>
    </row>
    <row r="250" spans="3:4" ht="15" customHeight="1" x14ac:dyDescent="0.25">
      <c r="C250" s="5" t="s">
        <v>268</v>
      </c>
      <c r="D250" s="71" t="s">
        <v>1443</v>
      </c>
    </row>
    <row r="251" spans="3:4" ht="15" customHeight="1" x14ac:dyDescent="0.25">
      <c r="C251" s="5" t="s">
        <v>269</v>
      </c>
      <c r="D251" s="71" t="s">
        <v>1439</v>
      </c>
    </row>
    <row r="252" spans="3:4" ht="15" customHeight="1" x14ac:dyDescent="0.25">
      <c r="C252" s="5" t="s">
        <v>270</v>
      </c>
      <c r="D252" s="71" t="s">
        <v>1447</v>
      </c>
    </row>
    <row r="253" spans="3:4" ht="15" customHeight="1" x14ac:dyDescent="0.25">
      <c r="C253" s="5" t="s">
        <v>271</v>
      </c>
      <c r="D253" s="71" t="s">
        <v>1436</v>
      </c>
    </row>
    <row r="254" spans="3:4" ht="15" customHeight="1" x14ac:dyDescent="0.25">
      <c r="C254" s="5" t="s">
        <v>272</v>
      </c>
      <c r="D254" s="71" t="s">
        <v>1441</v>
      </c>
    </row>
    <row r="255" spans="3:4" ht="15" customHeight="1" x14ac:dyDescent="0.25">
      <c r="C255" s="5" t="s">
        <v>273</v>
      </c>
      <c r="D255" s="71" t="s">
        <v>1443</v>
      </c>
    </row>
    <row r="256" spans="3:4" ht="15" customHeight="1" x14ac:dyDescent="0.25">
      <c r="C256" s="5" t="s">
        <v>274</v>
      </c>
      <c r="D256" s="71" t="s">
        <v>1439</v>
      </c>
    </row>
    <row r="257" spans="3:4" ht="15" customHeight="1" x14ac:dyDescent="0.25">
      <c r="C257" s="5" t="s">
        <v>275</v>
      </c>
      <c r="D257" s="71" t="s">
        <v>1439</v>
      </c>
    </row>
    <row r="258" spans="3:4" ht="15" customHeight="1" x14ac:dyDescent="0.25">
      <c r="C258" s="5" t="s">
        <v>276</v>
      </c>
      <c r="D258" s="71" t="s">
        <v>1439</v>
      </c>
    </row>
    <row r="259" spans="3:4" ht="15" customHeight="1" x14ac:dyDescent="0.25">
      <c r="C259" s="5" t="s">
        <v>277</v>
      </c>
      <c r="D259" s="71" t="s">
        <v>1438</v>
      </c>
    </row>
    <row r="260" spans="3:4" ht="15" customHeight="1" x14ac:dyDescent="0.25">
      <c r="C260" s="5" t="s">
        <v>278</v>
      </c>
      <c r="D260" s="71" t="s">
        <v>1442</v>
      </c>
    </row>
    <row r="261" spans="3:4" ht="15" customHeight="1" x14ac:dyDescent="0.25">
      <c r="C261" s="5" t="s">
        <v>279</v>
      </c>
      <c r="D261" s="71" t="s">
        <v>1444</v>
      </c>
    </row>
    <row r="262" spans="3:4" ht="15" customHeight="1" x14ac:dyDescent="0.25">
      <c r="C262" s="5" t="s">
        <v>280</v>
      </c>
      <c r="D262" s="71" t="s">
        <v>1443</v>
      </c>
    </row>
    <row r="263" spans="3:4" ht="15" customHeight="1" x14ac:dyDescent="0.25">
      <c r="C263" s="5" t="s">
        <v>281</v>
      </c>
      <c r="D263" s="71" t="s">
        <v>1445</v>
      </c>
    </row>
    <row r="264" spans="3:4" ht="15" customHeight="1" x14ac:dyDescent="0.25">
      <c r="C264" s="5" t="s">
        <v>282</v>
      </c>
      <c r="D264" s="71" t="s">
        <v>1446</v>
      </c>
    </row>
    <row r="265" spans="3:4" ht="15" customHeight="1" x14ac:dyDescent="0.25">
      <c r="C265" s="5" t="s">
        <v>283</v>
      </c>
      <c r="D265" s="71" t="s">
        <v>1437</v>
      </c>
    </row>
    <row r="266" spans="3:4" ht="15" customHeight="1" x14ac:dyDescent="0.25">
      <c r="C266" s="5" t="s">
        <v>284</v>
      </c>
      <c r="D266" s="71" t="s">
        <v>1444</v>
      </c>
    </row>
    <row r="267" spans="3:4" ht="15" customHeight="1" x14ac:dyDescent="0.25">
      <c r="C267" s="5" t="s">
        <v>285</v>
      </c>
      <c r="D267" s="71" t="s">
        <v>1448</v>
      </c>
    </row>
    <row r="268" spans="3:4" ht="15" customHeight="1" x14ac:dyDescent="0.25">
      <c r="C268" s="5" t="s">
        <v>286</v>
      </c>
      <c r="D268" s="71" t="s">
        <v>1444</v>
      </c>
    </row>
    <row r="269" spans="3:4" ht="15" customHeight="1" x14ac:dyDescent="0.25">
      <c r="C269" s="5" t="s">
        <v>287</v>
      </c>
      <c r="D269" s="71" t="s">
        <v>1442</v>
      </c>
    </row>
    <row r="270" spans="3:4" ht="15" customHeight="1" x14ac:dyDescent="0.25">
      <c r="C270" s="5" t="s">
        <v>288</v>
      </c>
      <c r="D270" s="71" t="s">
        <v>1439</v>
      </c>
    </row>
    <row r="271" spans="3:4" ht="15" customHeight="1" x14ac:dyDescent="0.25">
      <c r="C271" s="5" t="s">
        <v>289</v>
      </c>
      <c r="D271" s="71" t="s">
        <v>1439</v>
      </c>
    </row>
    <row r="272" spans="3:4" ht="15" customHeight="1" x14ac:dyDescent="0.25">
      <c r="C272" s="5" t="s">
        <v>290</v>
      </c>
      <c r="D272" s="71" t="s">
        <v>1450</v>
      </c>
    </row>
    <row r="273" spans="3:4" ht="15" customHeight="1" x14ac:dyDescent="0.25">
      <c r="C273" s="5" t="s">
        <v>291</v>
      </c>
      <c r="D273" s="71" t="s">
        <v>1443</v>
      </c>
    </row>
    <row r="274" spans="3:4" ht="15" customHeight="1" x14ac:dyDescent="0.25">
      <c r="C274" s="5" t="s">
        <v>292</v>
      </c>
      <c r="D274" s="71" t="s">
        <v>1444</v>
      </c>
    </row>
    <row r="275" spans="3:4" ht="15" customHeight="1" x14ac:dyDescent="0.25">
      <c r="C275" s="5" t="s">
        <v>293</v>
      </c>
      <c r="D275" s="71" t="s">
        <v>1440</v>
      </c>
    </row>
    <row r="276" spans="3:4" ht="15" customHeight="1" x14ac:dyDescent="0.25">
      <c r="C276" s="5" t="s">
        <v>294</v>
      </c>
      <c r="D276" s="71" t="s">
        <v>1437</v>
      </c>
    </row>
    <row r="277" spans="3:4" ht="15" customHeight="1" x14ac:dyDescent="0.25">
      <c r="C277" s="5" t="s">
        <v>295</v>
      </c>
      <c r="D277" s="71" t="s">
        <v>1437</v>
      </c>
    </row>
    <row r="278" spans="3:4" ht="15" customHeight="1" x14ac:dyDescent="0.25">
      <c r="C278" s="5" t="s">
        <v>296</v>
      </c>
      <c r="D278" s="71" t="s">
        <v>1443</v>
      </c>
    </row>
    <row r="279" spans="3:4" ht="15" customHeight="1" x14ac:dyDescent="0.25">
      <c r="C279" s="5" t="s">
        <v>297</v>
      </c>
      <c r="D279" s="71" t="s">
        <v>1449</v>
      </c>
    </row>
    <row r="280" spans="3:4" ht="15" customHeight="1" x14ac:dyDescent="0.25">
      <c r="C280" s="5" t="s">
        <v>298</v>
      </c>
      <c r="D280" s="71" t="s">
        <v>1451</v>
      </c>
    </row>
    <row r="281" spans="3:4" ht="15" customHeight="1" x14ac:dyDescent="0.25">
      <c r="C281" s="5" t="s">
        <v>299</v>
      </c>
      <c r="D281" s="71" t="s">
        <v>1443</v>
      </c>
    </row>
    <row r="282" spans="3:4" ht="15" customHeight="1" x14ac:dyDescent="0.25">
      <c r="C282" s="5" t="s">
        <v>300</v>
      </c>
      <c r="D282" s="71" t="s">
        <v>1444</v>
      </c>
    </row>
    <row r="283" spans="3:4" ht="15" customHeight="1" x14ac:dyDescent="0.25">
      <c r="C283" s="5" t="s">
        <v>301</v>
      </c>
      <c r="D283" s="71" t="s">
        <v>1444</v>
      </c>
    </row>
    <row r="284" spans="3:4" ht="15" customHeight="1" x14ac:dyDescent="0.25">
      <c r="C284" s="5" t="s">
        <v>302</v>
      </c>
      <c r="D284" s="71" t="s">
        <v>1445</v>
      </c>
    </row>
    <row r="285" spans="3:4" ht="15" customHeight="1" x14ac:dyDescent="0.25">
      <c r="C285" s="5" t="s">
        <v>303</v>
      </c>
      <c r="D285" s="71" t="s">
        <v>1442</v>
      </c>
    </row>
    <row r="286" spans="3:4" ht="15" customHeight="1" x14ac:dyDescent="0.25">
      <c r="C286" s="5" t="s">
        <v>304</v>
      </c>
      <c r="D286" s="71" t="s">
        <v>1441</v>
      </c>
    </row>
    <row r="287" spans="3:4" ht="15" customHeight="1" x14ac:dyDescent="0.25">
      <c r="C287" s="5" t="s">
        <v>305</v>
      </c>
      <c r="D287" s="71" t="s">
        <v>1436</v>
      </c>
    </row>
    <row r="288" spans="3:4" ht="15" customHeight="1" x14ac:dyDescent="0.25">
      <c r="C288" s="5" t="s">
        <v>306</v>
      </c>
      <c r="D288" s="71" t="s">
        <v>1436</v>
      </c>
    </row>
    <row r="289" spans="3:4" ht="15" customHeight="1" x14ac:dyDescent="0.25">
      <c r="C289" s="5" t="s">
        <v>307</v>
      </c>
      <c r="D289" s="71" t="s">
        <v>1441</v>
      </c>
    </row>
    <row r="290" spans="3:4" ht="15" customHeight="1" x14ac:dyDescent="0.25">
      <c r="C290" s="5" t="s">
        <v>308</v>
      </c>
      <c r="D290" s="71" t="s">
        <v>1444</v>
      </c>
    </row>
    <row r="291" spans="3:4" ht="15" customHeight="1" x14ac:dyDescent="0.25">
      <c r="C291" s="5" t="s">
        <v>309</v>
      </c>
      <c r="D291" s="71" t="s">
        <v>1438</v>
      </c>
    </row>
    <row r="292" spans="3:4" ht="15" customHeight="1" x14ac:dyDescent="0.25">
      <c r="C292" s="5" t="s">
        <v>310</v>
      </c>
      <c r="D292" s="71" t="s">
        <v>1444</v>
      </c>
    </row>
    <row r="293" spans="3:4" ht="15" customHeight="1" x14ac:dyDescent="0.25">
      <c r="C293" s="5" t="s">
        <v>311</v>
      </c>
      <c r="D293" s="71" t="s">
        <v>1441</v>
      </c>
    </row>
    <row r="294" spans="3:4" ht="15" customHeight="1" x14ac:dyDescent="0.25">
      <c r="C294" s="5" t="s">
        <v>312</v>
      </c>
      <c r="D294" s="71" t="s">
        <v>1450</v>
      </c>
    </row>
    <row r="295" spans="3:4" ht="15" customHeight="1" x14ac:dyDescent="0.25">
      <c r="C295" s="5" t="s">
        <v>313</v>
      </c>
      <c r="D295" s="71" t="s">
        <v>1447</v>
      </c>
    </row>
    <row r="296" spans="3:4" ht="15" customHeight="1" x14ac:dyDescent="0.25">
      <c r="C296" s="5" t="s">
        <v>314</v>
      </c>
      <c r="D296" s="71" t="s">
        <v>1446</v>
      </c>
    </row>
    <row r="297" spans="3:4" ht="15" customHeight="1" x14ac:dyDescent="0.25">
      <c r="C297" s="5" t="s">
        <v>315</v>
      </c>
      <c r="D297" s="71" t="s">
        <v>1443</v>
      </c>
    </row>
    <row r="298" spans="3:4" ht="15" customHeight="1" x14ac:dyDescent="0.25">
      <c r="C298" s="5" t="s">
        <v>316</v>
      </c>
      <c r="D298" s="71" t="s">
        <v>1440</v>
      </c>
    </row>
    <row r="299" spans="3:4" ht="15" customHeight="1" x14ac:dyDescent="0.25">
      <c r="C299" s="5" t="s">
        <v>317</v>
      </c>
      <c r="D299" s="71" t="s">
        <v>1440</v>
      </c>
    </row>
    <row r="300" spans="3:4" ht="15" customHeight="1" x14ac:dyDescent="0.25">
      <c r="C300" s="5" t="s">
        <v>318</v>
      </c>
      <c r="D300" s="71" t="s">
        <v>1443</v>
      </c>
    </row>
    <row r="301" spans="3:4" ht="15" customHeight="1" x14ac:dyDescent="0.25">
      <c r="C301" s="5" t="s">
        <v>319</v>
      </c>
      <c r="D301" s="71" t="s">
        <v>1441</v>
      </c>
    </row>
    <row r="302" spans="3:4" ht="15" customHeight="1" x14ac:dyDescent="0.25">
      <c r="C302" s="5" t="s">
        <v>320</v>
      </c>
      <c r="D302" s="71" t="s">
        <v>1441</v>
      </c>
    </row>
    <row r="303" spans="3:4" ht="15" customHeight="1" x14ac:dyDescent="0.25">
      <c r="C303" s="5" t="s">
        <v>321</v>
      </c>
      <c r="D303" s="71" t="s">
        <v>1440</v>
      </c>
    </row>
    <row r="304" spans="3:4" ht="15" customHeight="1" x14ac:dyDescent="0.25">
      <c r="C304" s="5" t="s">
        <v>322</v>
      </c>
      <c r="D304" s="71" t="s">
        <v>1438</v>
      </c>
    </row>
    <row r="305" spans="3:4" ht="15" customHeight="1" x14ac:dyDescent="0.25">
      <c r="C305" s="5" t="s">
        <v>323</v>
      </c>
      <c r="D305" s="71" t="s">
        <v>1441</v>
      </c>
    </row>
    <row r="306" spans="3:4" ht="15" customHeight="1" x14ac:dyDescent="0.25">
      <c r="C306" s="5" t="s">
        <v>324</v>
      </c>
      <c r="D306" s="71" t="s">
        <v>1450</v>
      </c>
    </row>
    <row r="307" spans="3:4" ht="15" customHeight="1" x14ac:dyDescent="0.25">
      <c r="C307" s="5" t="s">
        <v>325</v>
      </c>
      <c r="D307" s="71" t="s">
        <v>1443</v>
      </c>
    </row>
    <row r="308" spans="3:4" ht="15" customHeight="1" x14ac:dyDescent="0.25">
      <c r="C308" s="5" t="s">
        <v>326</v>
      </c>
      <c r="D308" s="71" t="s">
        <v>1449</v>
      </c>
    </row>
    <row r="309" spans="3:4" ht="15" customHeight="1" x14ac:dyDescent="0.25">
      <c r="C309" s="5" t="s">
        <v>327</v>
      </c>
      <c r="D309" s="71" t="s">
        <v>1449</v>
      </c>
    </row>
    <row r="310" spans="3:4" ht="15" customHeight="1" x14ac:dyDescent="0.25">
      <c r="C310" s="5" t="s">
        <v>328</v>
      </c>
      <c r="D310" s="71" t="s">
        <v>1441</v>
      </c>
    </row>
    <row r="311" spans="3:4" ht="15" customHeight="1" x14ac:dyDescent="0.25">
      <c r="C311" s="5" t="s">
        <v>329</v>
      </c>
      <c r="D311" s="71" t="s">
        <v>1440</v>
      </c>
    </row>
    <row r="312" spans="3:4" ht="15" customHeight="1" x14ac:dyDescent="0.25">
      <c r="C312" s="5" t="s">
        <v>330</v>
      </c>
      <c r="D312" s="71" t="s">
        <v>1450</v>
      </c>
    </row>
    <row r="313" spans="3:4" ht="15" customHeight="1" x14ac:dyDescent="0.25">
      <c r="C313" s="5" t="s">
        <v>331</v>
      </c>
      <c r="D313" s="71" t="s">
        <v>1436</v>
      </c>
    </row>
    <row r="314" spans="3:4" ht="15" customHeight="1" x14ac:dyDescent="0.25">
      <c r="C314" s="5" t="s">
        <v>332</v>
      </c>
      <c r="D314" s="71" t="s">
        <v>1447</v>
      </c>
    </row>
    <row r="315" spans="3:4" ht="15" customHeight="1" x14ac:dyDescent="0.25">
      <c r="C315" s="5" t="s">
        <v>333</v>
      </c>
      <c r="D315" s="71" t="s">
        <v>1441</v>
      </c>
    </row>
    <row r="316" spans="3:4" ht="15" customHeight="1" x14ac:dyDescent="0.25">
      <c r="C316" s="5" t="s">
        <v>334</v>
      </c>
      <c r="D316" s="71" t="s">
        <v>1444</v>
      </c>
    </row>
    <row r="317" spans="3:4" ht="15" customHeight="1" x14ac:dyDescent="0.25">
      <c r="C317" s="5" t="s">
        <v>335</v>
      </c>
      <c r="D317" s="71" t="s">
        <v>1449</v>
      </c>
    </row>
    <row r="318" spans="3:4" ht="15" customHeight="1" x14ac:dyDescent="0.25">
      <c r="C318" s="5" t="s">
        <v>336</v>
      </c>
      <c r="D318" s="71" t="s">
        <v>1443</v>
      </c>
    </row>
    <row r="319" spans="3:4" ht="15" customHeight="1" x14ac:dyDescent="0.25">
      <c r="C319" s="5" t="s">
        <v>337</v>
      </c>
      <c r="D319" s="71" t="s">
        <v>1449</v>
      </c>
    </row>
    <row r="320" spans="3:4" ht="15" customHeight="1" x14ac:dyDescent="0.25">
      <c r="C320" s="5" t="s">
        <v>338</v>
      </c>
      <c r="D320" s="71" t="s">
        <v>1443</v>
      </c>
    </row>
    <row r="321" spans="3:4" ht="15" customHeight="1" x14ac:dyDescent="0.25">
      <c r="C321" s="5" t="s">
        <v>339</v>
      </c>
      <c r="D321" s="71" t="s">
        <v>1443</v>
      </c>
    </row>
    <row r="322" spans="3:4" ht="15" customHeight="1" x14ac:dyDescent="0.25">
      <c r="C322" s="5" t="s">
        <v>340</v>
      </c>
      <c r="D322" s="71" t="s">
        <v>1441</v>
      </c>
    </row>
    <row r="323" spans="3:4" ht="15" customHeight="1" x14ac:dyDescent="0.25">
      <c r="C323" s="5" t="s">
        <v>341</v>
      </c>
      <c r="D323" s="71" t="s">
        <v>1447</v>
      </c>
    </row>
    <row r="324" spans="3:4" ht="15" customHeight="1" x14ac:dyDescent="0.25">
      <c r="C324" s="5" t="s">
        <v>342</v>
      </c>
      <c r="D324" s="71" t="s">
        <v>1441</v>
      </c>
    </row>
    <row r="325" spans="3:4" ht="15" customHeight="1" x14ac:dyDescent="0.25">
      <c r="C325" s="5" t="s">
        <v>343</v>
      </c>
      <c r="D325" s="71" t="s">
        <v>1443</v>
      </c>
    </row>
    <row r="326" spans="3:4" ht="15" customHeight="1" x14ac:dyDescent="0.25">
      <c r="C326" s="5" t="s">
        <v>344</v>
      </c>
      <c r="D326" s="71" t="s">
        <v>1444</v>
      </c>
    </row>
    <row r="327" spans="3:4" ht="15" customHeight="1" x14ac:dyDescent="0.25">
      <c r="C327" s="5" t="s">
        <v>345</v>
      </c>
      <c r="D327" s="71" t="s">
        <v>1442</v>
      </c>
    </row>
    <row r="328" spans="3:4" ht="15" customHeight="1" x14ac:dyDescent="0.25">
      <c r="C328" s="5" t="s">
        <v>346</v>
      </c>
      <c r="D328" s="71" t="s">
        <v>1443</v>
      </c>
    </row>
    <row r="329" spans="3:4" ht="15" customHeight="1" x14ac:dyDescent="0.25">
      <c r="C329" s="5" t="s">
        <v>347</v>
      </c>
      <c r="D329" s="71" t="s">
        <v>1447</v>
      </c>
    </row>
    <row r="330" spans="3:4" ht="15" customHeight="1" x14ac:dyDescent="0.25">
      <c r="C330" s="5" t="s">
        <v>348</v>
      </c>
      <c r="D330" s="71" t="s">
        <v>1443</v>
      </c>
    </row>
    <row r="331" spans="3:4" ht="15" customHeight="1" x14ac:dyDescent="0.25">
      <c r="C331" s="5" t="s">
        <v>349</v>
      </c>
      <c r="D331" s="71" t="s">
        <v>1445</v>
      </c>
    </row>
    <row r="332" spans="3:4" ht="15" customHeight="1" x14ac:dyDescent="0.25">
      <c r="C332" s="5" t="s">
        <v>350</v>
      </c>
      <c r="D332" s="71" t="s">
        <v>1443</v>
      </c>
    </row>
    <row r="333" spans="3:4" ht="15" customHeight="1" x14ac:dyDescent="0.25">
      <c r="C333" s="5" t="s">
        <v>351</v>
      </c>
      <c r="D333" s="71" t="s">
        <v>1444</v>
      </c>
    </row>
    <row r="334" spans="3:4" ht="15" customHeight="1" x14ac:dyDescent="0.25">
      <c r="C334" s="5" t="s">
        <v>352</v>
      </c>
      <c r="D334" s="71" t="s">
        <v>1447</v>
      </c>
    </row>
    <row r="335" spans="3:4" ht="15" customHeight="1" x14ac:dyDescent="0.25">
      <c r="C335" s="5" t="s">
        <v>353</v>
      </c>
      <c r="D335" s="71" t="s">
        <v>1450</v>
      </c>
    </row>
    <row r="336" spans="3:4" ht="15" customHeight="1" x14ac:dyDescent="0.25">
      <c r="C336" s="5" t="s">
        <v>354</v>
      </c>
      <c r="D336" s="71" t="s">
        <v>1443</v>
      </c>
    </row>
    <row r="337" spans="3:4" ht="15" customHeight="1" x14ac:dyDescent="0.25">
      <c r="C337" s="5" t="s">
        <v>355</v>
      </c>
      <c r="D337" s="71" t="s">
        <v>1437</v>
      </c>
    </row>
    <row r="338" spans="3:4" ht="15" customHeight="1" x14ac:dyDescent="0.25">
      <c r="C338" s="5" t="s">
        <v>356</v>
      </c>
      <c r="D338" s="71" t="s">
        <v>1437</v>
      </c>
    </row>
    <row r="339" spans="3:4" ht="15" customHeight="1" x14ac:dyDescent="0.25">
      <c r="C339" s="5" t="s">
        <v>357</v>
      </c>
      <c r="D339" s="71" t="s">
        <v>1444</v>
      </c>
    </row>
    <row r="340" spans="3:4" ht="15" customHeight="1" x14ac:dyDescent="0.25">
      <c r="C340" s="5" t="s">
        <v>358</v>
      </c>
      <c r="D340" s="71" t="s">
        <v>1441</v>
      </c>
    </row>
    <row r="341" spans="3:4" ht="15" customHeight="1" x14ac:dyDescent="0.25">
      <c r="C341" s="5" t="s">
        <v>359</v>
      </c>
      <c r="D341" s="71" t="s">
        <v>1443</v>
      </c>
    </row>
    <row r="342" spans="3:4" ht="15" customHeight="1" x14ac:dyDescent="0.25">
      <c r="C342" s="5" t="s">
        <v>360</v>
      </c>
      <c r="D342" s="71" t="s">
        <v>1449</v>
      </c>
    </row>
    <row r="343" spans="3:4" ht="15" customHeight="1" x14ac:dyDescent="0.25">
      <c r="C343" s="5" t="s">
        <v>361</v>
      </c>
      <c r="D343" s="71" t="s">
        <v>1438</v>
      </c>
    </row>
    <row r="344" spans="3:4" ht="15" customHeight="1" x14ac:dyDescent="0.25">
      <c r="C344" s="5" t="s">
        <v>362</v>
      </c>
      <c r="D344" s="71" t="s">
        <v>1438</v>
      </c>
    </row>
    <row r="345" spans="3:4" ht="15" customHeight="1" x14ac:dyDescent="0.25">
      <c r="C345" s="5" t="s">
        <v>363</v>
      </c>
      <c r="D345" s="71" t="s">
        <v>1438</v>
      </c>
    </row>
    <row r="346" spans="3:4" ht="15" customHeight="1" x14ac:dyDescent="0.25">
      <c r="C346" s="5" t="s">
        <v>364</v>
      </c>
      <c r="D346" s="71" t="s">
        <v>1449</v>
      </c>
    </row>
    <row r="347" spans="3:4" ht="15" customHeight="1" x14ac:dyDescent="0.25">
      <c r="C347" s="5" t="s">
        <v>365</v>
      </c>
      <c r="D347" s="71" t="s">
        <v>1447</v>
      </c>
    </row>
    <row r="348" spans="3:4" ht="15" customHeight="1" x14ac:dyDescent="0.25">
      <c r="C348" s="5" t="s">
        <v>366</v>
      </c>
      <c r="D348" s="71" t="s">
        <v>1442</v>
      </c>
    </row>
    <row r="349" spans="3:4" ht="15" customHeight="1" x14ac:dyDescent="0.25">
      <c r="C349" s="5" t="s">
        <v>367</v>
      </c>
      <c r="D349" s="71" t="s">
        <v>1443</v>
      </c>
    </row>
    <row r="350" spans="3:4" ht="15" customHeight="1" x14ac:dyDescent="0.25">
      <c r="C350" s="5" t="s">
        <v>368</v>
      </c>
      <c r="D350" s="71" t="s">
        <v>1450</v>
      </c>
    </row>
    <row r="351" spans="3:4" ht="15" customHeight="1" x14ac:dyDescent="0.25">
      <c r="C351" s="5" t="s">
        <v>369</v>
      </c>
      <c r="D351" s="71" t="s">
        <v>1441</v>
      </c>
    </row>
    <row r="352" spans="3:4" ht="15" customHeight="1" x14ac:dyDescent="0.25">
      <c r="C352" s="5" t="s">
        <v>370</v>
      </c>
      <c r="D352" s="71" t="s">
        <v>1447</v>
      </c>
    </row>
    <row r="353" spans="3:4" ht="15" customHeight="1" x14ac:dyDescent="0.25">
      <c r="C353" s="5" t="s">
        <v>371</v>
      </c>
      <c r="D353" s="71" t="s">
        <v>1445</v>
      </c>
    </row>
    <row r="354" spans="3:4" ht="15" customHeight="1" x14ac:dyDescent="0.25">
      <c r="C354" s="5" t="s">
        <v>372</v>
      </c>
      <c r="D354" s="71" t="s">
        <v>1444</v>
      </c>
    </row>
    <row r="355" spans="3:4" ht="15" customHeight="1" x14ac:dyDescent="0.25">
      <c r="C355" s="5" t="s">
        <v>373</v>
      </c>
      <c r="D355" s="71" t="s">
        <v>1447</v>
      </c>
    </row>
    <row r="356" spans="3:4" ht="15" customHeight="1" x14ac:dyDescent="0.25">
      <c r="C356" s="5" t="s">
        <v>374</v>
      </c>
      <c r="D356" s="71" t="s">
        <v>1440</v>
      </c>
    </row>
    <row r="357" spans="3:4" ht="15" customHeight="1" x14ac:dyDescent="0.25">
      <c r="C357" s="5" t="s">
        <v>375</v>
      </c>
      <c r="D357" s="71" t="s">
        <v>1440</v>
      </c>
    </row>
    <row r="358" spans="3:4" ht="15" customHeight="1" x14ac:dyDescent="0.25">
      <c r="C358" s="5" t="s">
        <v>376</v>
      </c>
      <c r="D358" s="71" t="s">
        <v>1442</v>
      </c>
    </row>
    <row r="359" spans="3:4" ht="15" customHeight="1" x14ac:dyDescent="0.25">
      <c r="C359" s="5" t="s">
        <v>377</v>
      </c>
      <c r="D359" s="71" t="s">
        <v>1442</v>
      </c>
    </row>
    <row r="360" spans="3:4" ht="15" customHeight="1" x14ac:dyDescent="0.25">
      <c r="C360" s="5" t="s">
        <v>378</v>
      </c>
      <c r="D360" s="71" t="s">
        <v>1450</v>
      </c>
    </row>
    <row r="361" spans="3:4" ht="15" customHeight="1" x14ac:dyDescent="0.25">
      <c r="C361" s="5" t="s">
        <v>379</v>
      </c>
      <c r="D361" s="71" t="s">
        <v>1436</v>
      </c>
    </row>
    <row r="362" spans="3:4" ht="15" customHeight="1" x14ac:dyDescent="0.25">
      <c r="C362" s="5" t="s">
        <v>380</v>
      </c>
      <c r="D362" s="71" t="s">
        <v>1443</v>
      </c>
    </row>
    <row r="363" spans="3:4" ht="15" customHeight="1" x14ac:dyDescent="0.25">
      <c r="C363" s="5" t="s">
        <v>381</v>
      </c>
      <c r="D363" s="71" t="s">
        <v>1449</v>
      </c>
    </row>
    <row r="364" spans="3:4" ht="15" customHeight="1" x14ac:dyDescent="0.25">
      <c r="C364" s="5" t="s">
        <v>382</v>
      </c>
      <c r="D364" s="71" t="s">
        <v>1437</v>
      </c>
    </row>
    <row r="365" spans="3:4" ht="15" customHeight="1" x14ac:dyDescent="0.25">
      <c r="C365" s="5" t="s">
        <v>383</v>
      </c>
      <c r="D365" s="71" t="s">
        <v>1442</v>
      </c>
    </row>
    <row r="366" spans="3:4" ht="15" customHeight="1" x14ac:dyDescent="0.25">
      <c r="C366" s="5" t="s">
        <v>384</v>
      </c>
      <c r="D366" s="71" t="s">
        <v>1442</v>
      </c>
    </row>
    <row r="367" spans="3:4" ht="15" customHeight="1" x14ac:dyDescent="0.25">
      <c r="C367" s="5" t="s">
        <v>385</v>
      </c>
      <c r="D367" s="71" t="s">
        <v>1443</v>
      </c>
    </row>
    <row r="368" spans="3:4" ht="15" customHeight="1" x14ac:dyDescent="0.25">
      <c r="C368" s="5" t="s">
        <v>386</v>
      </c>
      <c r="D368" s="71" t="s">
        <v>1442</v>
      </c>
    </row>
    <row r="369" spans="3:4" ht="15" customHeight="1" x14ac:dyDescent="0.25">
      <c r="C369" s="5" t="s">
        <v>387</v>
      </c>
      <c r="D369" s="71" t="s">
        <v>1449</v>
      </c>
    </row>
    <row r="370" spans="3:4" ht="15" customHeight="1" x14ac:dyDescent="0.25">
      <c r="C370" s="5" t="s">
        <v>388</v>
      </c>
      <c r="D370" s="71" t="s">
        <v>1443</v>
      </c>
    </row>
    <row r="371" spans="3:4" ht="15" customHeight="1" x14ac:dyDescent="0.25">
      <c r="C371" s="5" t="s">
        <v>389</v>
      </c>
      <c r="D371" s="71" t="s">
        <v>1447</v>
      </c>
    </row>
    <row r="372" spans="3:4" ht="15" customHeight="1" x14ac:dyDescent="0.25">
      <c r="C372" s="5" t="s">
        <v>390</v>
      </c>
      <c r="D372" s="71" t="s">
        <v>1449</v>
      </c>
    </row>
    <row r="373" spans="3:4" ht="15" customHeight="1" x14ac:dyDescent="0.25">
      <c r="C373" s="5" t="s">
        <v>391</v>
      </c>
      <c r="D373" s="71" t="s">
        <v>1442</v>
      </c>
    </row>
    <row r="374" spans="3:4" ht="15" customHeight="1" x14ac:dyDescent="0.25">
      <c r="C374" s="5" t="s">
        <v>392</v>
      </c>
      <c r="D374" s="71" t="s">
        <v>1443</v>
      </c>
    </row>
    <row r="375" spans="3:4" ht="15" customHeight="1" x14ac:dyDescent="0.25">
      <c r="C375" s="5" t="s">
        <v>393</v>
      </c>
      <c r="D375" s="71" t="s">
        <v>1443</v>
      </c>
    </row>
    <row r="376" spans="3:4" ht="15" customHeight="1" x14ac:dyDescent="0.25">
      <c r="C376" s="5" t="s">
        <v>394</v>
      </c>
      <c r="D376" s="71" t="s">
        <v>1438</v>
      </c>
    </row>
    <row r="377" spans="3:4" ht="15" customHeight="1" x14ac:dyDescent="0.25">
      <c r="C377" s="5" t="s">
        <v>395</v>
      </c>
      <c r="D377" s="71" t="s">
        <v>1443</v>
      </c>
    </row>
    <row r="378" spans="3:4" ht="15" customHeight="1" x14ac:dyDescent="0.25">
      <c r="C378" s="5" t="s">
        <v>396</v>
      </c>
      <c r="D378" s="71" t="s">
        <v>1438</v>
      </c>
    </row>
    <row r="379" spans="3:4" ht="15" customHeight="1" x14ac:dyDescent="0.25">
      <c r="C379" s="5" t="s">
        <v>397</v>
      </c>
      <c r="D379" s="71" t="s">
        <v>1444</v>
      </c>
    </row>
    <row r="380" spans="3:4" ht="15" customHeight="1" x14ac:dyDescent="0.25">
      <c r="C380" s="5" t="s">
        <v>398</v>
      </c>
      <c r="D380" s="71" t="s">
        <v>1440</v>
      </c>
    </row>
    <row r="381" spans="3:4" ht="15" customHeight="1" x14ac:dyDescent="0.25">
      <c r="C381" s="5" t="s">
        <v>399</v>
      </c>
      <c r="D381" s="71" t="s">
        <v>1440</v>
      </c>
    </row>
    <row r="382" spans="3:4" ht="15" customHeight="1" x14ac:dyDescent="0.25">
      <c r="C382" s="5" t="s">
        <v>400</v>
      </c>
      <c r="D382" s="71" t="s">
        <v>1445</v>
      </c>
    </row>
    <row r="383" spans="3:4" ht="15" customHeight="1" x14ac:dyDescent="0.25">
      <c r="C383" s="5" t="s">
        <v>401</v>
      </c>
      <c r="D383" s="71" t="s">
        <v>1449</v>
      </c>
    </row>
    <row r="384" spans="3:4" ht="15" customHeight="1" x14ac:dyDescent="0.25">
      <c r="C384" s="5" t="s">
        <v>402</v>
      </c>
      <c r="D384" s="71" t="s">
        <v>1444</v>
      </c>
    </row>
    <row r="385" spans="3:4" ht="15" customHeight="1" x14ac:dyDescent="0.25">
      <c r="C385" s="5" t="s">
        <v>403</v>
      </c>
      <c r="D385" s="71" t="s">
        <v>1449</v>
      </c>
    </row>
    <row r="386" spans="3:4" ht="15" customHeight="1" x14ac:dyDescent="0.25">
      <c r="C386" s="5" t="s">
        <v>404</v>
      </c>
      <c r="D386" s="71" t="s">
        <v>1444</v>
      </c>
    </row>
    <row r="387" spans="3:4" ht="15" customHeight="1" x14ac:dyDescent="0.25">
      <c r="C387" s="5" t="s">
        <v>405</v>
      </c>
      <c r="D387" s="71" t="s">
        <v>1447</v>
      </c>
    </row>
    <row r="388" spans="3:4" ht="15" customHeight="1" x14ac:dyDescent="0.25">
      <c r="C388" s="5" t="s">
        <v>406</v>
      </c>
      <c r="D388" s="71" t="s">
        <v>1440</v>
      </c>
    </row>
    <row r="389" spans="3:4" ht="15" customHeight="1" x14ac:dyDescent="0.25">
      <c r="C389" s="5" t="s">
        <v>407</v>
      </c>
      <c r="D389" s="71" t="s">
        <v>1443</v>
      </c>
    </row>
    <row r="390" spans="3:4" ht="15" customHeight="1" x14ac:dyDescent="0.25">
      <c r="C390" s="5" t="s">
        <v>408</v>
      </c>
      <c r="D390" s="71" t="s">
        <v>1440</v>
      </c>
    </row>
    <row r="391" spans="3:4" ht="15" customHeight="1" x14ac:dyDescent="0.25">
      <c r="C391" s="5" t="s">
        <v>409</v>
      </c>
      <c r="D391" s="71" t="s">
        <v>1443</v>
      </c>
    </row>
    <row r="392" spans="3:4" ht="15" customHeight="1" x14ac:dyDescent="0.25">
      <c r="C392" s="5" t="s">
        <v>410</v>
      </c>
      <c r="D392" s="71" t="s">
        <v>1440</v>
      </c>
    </row>
    <row r="393" spans="3:4" ht="15" customHeight="1" x14ac:dyDescent="0.25">
      <c r="C393" s="5" t="s">
        <v>411</v>
      </c>
      <c r="D393" s="71" t="s">
        <v>1451</v>
      </c>
    </row>
    <row r="394" spans="3:4" ht="15" customHeight="1" x14ac:dyDescent="0.25">
      <c r="C394" s="5" t="s">
        <v>412</v>
      </c>
      <c r="D394" s="71" t="s">
        <v>1447</v>
      </c>
    </row>
    <row r="395" spans="3:4" ht="15" customHeight="1" x14ac:dyDescent="0.25">
      <c r="C395" s="5" t="s">
        <v>413</v>
      </c>
      <c r="D395" s="71" t="s">
        <v>1444</v>
      </c>
    </row>
    <row r="396" spans="3:4" ht="15" customHeight="1" x14ac:dyDescent="0.25">
      <c r="C396" s="5" t="s">
        <v>414</v>
      </c>
      <c r="D396" s="71" t="s">
        <v>1444</v>
      </c>
    </row>
    <row r="397" spans="3:4" ht="15" customHeight="1" x14ac:dyDescent="0.25">
      <c r="C397" s="5" t="s">
        <v>415</v>
      </c>
      <c r="D397" s="71" t="s">
        <v>1437</v>
      </c>
    </row>
    <row r="398" spans="3:4" ht="15" customHeight="1" x14ac:dyDescent="0.25">
      <c r="C398" s="5" t="s">
        <v>416</v>
      </c>
      <c r="D398" s="71" t="s">
        <v>1446</v>
      </c>
    </row>
    <row r="399" spans="3:4" ht="15" customHeight="1" x14ac:dyDescent="0.25">
      <c r="C399" s="5" t="s">
        <v>417</v>
      </c>
      <c r="D399" s="71" t="s">
        <v>1452</v>
      </c>
    </row>
    <row r="400" spans="3:4" ht="15" customHeight="1" x14ac:dyDescent="0.25">
      <c r="C400" s="5" t="s">
        <v>418</v>
      </c>
      <c r="D400" s="71" t="s">
        <v>1447</v>
      </c>
    </row>
    <row r="401" spans="3:4" ht="15" customHeight="1" x14ac:dyDescent="0.25">
      <c r="C401" s="5" t="s">
        <v>419</v>
      </c>
      <c r="D401" s="71" t="s">
        <v>1446</v>
      </c>
    </row>
    <row r="402" spans="3:4" ht="15" customHeight="1" x14ac:dyDescent="0.25">
      <c r="C402" s="5" t="s">
        <v>420</v>
      </c>
      <c r="D402" s="71" t="s">
        <v>1444</v>
      </c>
    </row>
    <row r="403" spans="3:4" ht="15" customHeight="1" x14ac:dyDescent="0.25">
      <c r="C403" s="5" t="s">
        <v>421</v>
      </c>
      <c r="D403" s="71" t="s">
        <v>1445</v>
      </c>
    </row>
    <row r="404" spans="3:4" ht="15" customHeight="1" x14ac:dyDescent="0.25">
      <c r="C404" s="5" t="s">
        <v>422</v>
      </c>
      <c r="D404" s="71" t="s">
        <v>1439</v>
      </c>
    </row>
    <row r="405" spans="3:4" ht="15" customHeight="1" x14ac:dyDescent="0.25">
      <c r="C405" s="5" t="s">
        <v>423</v>
      </c>
      <c r="D405" s="71" t="s">
        <v>1437</v>
      </c>
    </row>
    <row r="406" spans="3:4" ht="15" customHeight="1" x14ac:dyDescent="0.25">
      <c r="C406" s="5" t="s">
        <v>424</v>
      </c>
      <c r="D406" s="71" t="s">
        <v>1446</v>
      </c>
    </row>
    <row r="407" spans="3:4" ht="15" customHeight="1" x14ac:dyDescent="0.25">
      <c r="C407" s="5" t="s">
        <v>425</v>
      </c>
      <c r="D407" s="71" t="s">
        <v>1441</v>
      </c>
    </row>
    <row r="408" spans="3:4" ht="15" customHeight="1" x14ac:dyDescent="0.25">
      <c r="C408" s="5" t="s">
        <v>426</v>
      </c>
      <c r="D408" s="71" t="s">
        <v>1446</v>
      </c>
    </row>
    <row r="409" spans="3:4" ht="15" customHeight="1" x14ac:dyDescent="0.25">
      <c r="C409" s="5" t="s">
        <v>427</v>
      </c>
      <c r="D409" s="71" t="s">
        <v>1447</v>
      </c>
    </row>
    <row r="410" spans="3:4" ht="15" customHeight="1" x14ac:dyDescent="0.25">
      <c r="C410" s="5" t="s">
        <v>428</v>
      </c>
      <c r="D410" s="71" t="s">
        <v>1436</v>
      </c>
    </row>
    <row r="411" spans="3:4" ht="15" customHeight="1" x14ac:dyDescent="0.25">
      <c r="C411" s="5" t="s">
        <v>429</v>
      </c>
      <c r="D411" s="71" t="s">
        <v>1438</v>
      </c>
    </row>
    <row r="412" spans="3:4" ht="15" customHeight="1" x14ac:dyDescent="0.25">
      <c r="C412" s="5" t="s">
        <v>430</v>
      </c>
      <c r="D412" s="71" t="s">
        <v>1436</v>
      </c>
    </row>
    <row r="413" spans="3:4" ht="15" customHeight="1" x14ac:dyDescent="0.25">
      <c r="C413" s="5" t="s">
        <v>431</v>
      </c>
      <c r="D413" s="71" t="s">
        <v>1436</v>
      </c>
    </row>
    <row r="414" spans="3:4" ht="15" customHeight="1" x14ac:dyDescent="0.25">
      <c r="C414" s="5" t="s">
        <v>432</v>
      </c>
      <c r="D414" s="71" t="s">
        <v>1449</v>
      </c>
    </row>
    <row r="415" spans="3:4" ht="15" customHeight="1" x14ac:dyDescent="0.25">
      <c r="C415" s="5" t="s">
        <v>433</v>
      </c>
      <c r="D415" s="71" t="s">
        <v>1438</v>
      </c>
    </row>
    <row r="416" spans="3:4" ht="15" customHeight="1" x14ac:dyDescent="0.25">
      <c r="C416" s="5" t="s">
        <v>434</v>
      </c>
      <c r="D416" s="71" t="s">
        <v>1441</v>
      </c>
    </row>
    <row r="417" spans="3:4" ht="15" customHeight="1" x14ac:dyDescent="0.25">
      <c r="C417" s="5" t="s">
        <v>435</v>
      </c>
      <c r="D417" s="71" t="s">
        <v>1451</v>
      </c>
    </row>
    <row r="418" spans="3:4" ht="15" customHeight="1" x14ac:dyDescent="0.25">
      <c r="C418" s="5" t="s">
        <v>436</v>
      </c>
      <c r="D418" s="71" t="s">
        <v>1444</v>
      </c>
    </row>
    <row r="419" spans="3:4" ht="15" customHeight="1" x14ac:dyDescent="0.25">
      <c r="C419" s="5" t="s">
        <v>437</v>
      </c>
      <c r="D419" s="71" t="s">
        <v>1441</v>
      </c>
    </row>
    <row r="420" spans="3:4" ht="15" customHeight="1" x14ac:dyDescent="0.25">
      <c r="C420" s="5" t="s">
        <v>438</v>
      </c>
      <c r="D420" s="71" t="s">
        <v>1437</v>
      </c>
    </row>
    <row r="421" spans="3:4" ht="15" customHeight="1" x14ac:dyDescent="0.25">
      <c r="C421" s="5" t="s">
        <v>439</v>
      </c>
      <c r="D421" s="71" t="s">
        <v>1436</v>
      </c>
    </row>
    <row r="422" spans="3:4" ht="15" customHeight="1" x14ac:dyDescent="0.25">
      <c r="C422" s="5" t="s">
        <v>440</v>
      </c>
      <c r="D422" s="71" t="s">
        <v>1438</v>
      </c>
    </row>
    <row r="423" spans="3:4" ht="15" customHeight="1" x14ac:dyDescent="0.25">
      <c r="C423" s="5" t="s">
        <v>441</v>
      </c>
      <c r="D423" s="71" t="s">
        <v>1448</v>
      </c>
    </row>
    <row r="424" spans="3:4" ht="15" customHeight="1" x14ac:dyDescent="0.25">
      <c r="C424" s="5" t="s">
        <v>442</v>
      </c>
      <c r="D424" s="71" t="s">
        <v>1442</v>
      </c>
    </row>
    <row r="425" spans="3:4" ht="15" customHeight="1" x14ac:dyDescent="0.25">
      <c r="C425" s="5" t="s">
        <v>443</v>
      </c>
      <c r="D425" s="71" t="s">
        <v>1436</v>
      </c>
    </row>
    <row r="426" spans="3:4" ht="15" customHeight="1" x14ac:dyDescent="0.25">
      <c r="C426" s="5" t="s">
        <v>444</v>
      </c>
      <c r="D426" s="71" t="s">
        <v>1445</v>
      </c>
    </row>
    <row r="427" spans="3:4" ht="15" customHeight="1" x14ac:dyDescent="0.25">
      <c r="C427" s="5" t="s">
        <v>445</v>
      </c>
      <c r="D427" s="71" t="s">
        <v>1449</v>
      </c>
    </row>
    <row r="428" spans="3:4" ht="15" customHeight="1" x14ac:dyDescent="0.25">
      <c r="C428" s="5" t="s">
        <v>446</v>
      </c>
      <c r="D428" s="71" t="s">
        <v>1442</v>
      </c>
    </row>
    <row r="429" spans="3:4" ht="15" customHeight="1" x14ac:dyDescent="0.25">
      <c r="C429" s="5" t="s">
        <v>447</v>
      </c>
      <c r="D429" s="71" t="s">
        <v>1449</v>
      </c>
    </row>
    <row r="430" spans="3:4" ht="15" customHeight="1" x14ac:dyDescent="0.25">
      <c r="C430" s="5" t="s">
        <v>448</v>
      </c>
      <c r="D430" s="71" t="s">
        <v>1437</v>
      </c>
    </row>
    <row r="431" spans="3:4" ht="15" customHeight="1" x14ac:dyDescent="0.25">
      <c r="C431" s="5" t="s">
        <v>449</v>
      </c>
      <c r="D431" s="71" t="s">
        <v>1441</v>
      </c>
    </row>
    <row r="432" spans="3:4" ht="15" customHeight="1" x14ac:dyDescent="0.25">
      <c r="C432" s="5" t="s">
        <v>450</v>
      </c>
      <c r="D432" s="71" t="s">
        <v>1451</v>
      </c>
    </row>
    <row r="433" spans="3:4" ht="15" customHeight="1" x14ac:dyDescent="0.25">
      <c r="C433" s="5" t="s">
        <v>451</v>
      </c>
      <c r="D433" s="71" t="s">
        <v>1442</v>
      </c>
    </row>
    <row r="434" spans="3:4" ht="15" customHeight="1" x14ac:dyDescent="0.25">
      <c r="C434" s="5" t="s">
        <v>452</v>
      </c>
      <c r="D434" s="71" t="s">
        <v>1442</v>
      </c>
    </row>
    <row r="435" spans="3:4" ht="15" customHeight="1" x14ac:dyDescent="0.25">
      <c r="C435" s="5" t="s">
        <v>453</v>
      </c>
      <c r="D435" s="71" t="s">
        <v>1442</v>
      </c>
    </row>
    <row r="436" spans="3:4" ht="15" customHeight="1" x14ac:dyDescent="0.25">
      <c r="C436" s="5" t="s">
        <v>454</v>
      </c>
      <c r="D436" s="71" t="s">
        <v>1438</v>
      </c>
    </row>
    <row r="437" spans="3:4" ht="15" customHeight="1" x14ac:dyDescent="0.25">
      <c r="C437" s="5" t="s">
        <v>455</v>
      </c>
      <c r="D437" s="71" t="s">
        <v>1438</v>
      </c>
    </row>
    <row r="438" spans="3:4" ht="15" customHeight="1" x14ac:dyDescent="0.25">
      <c r="C438" s="5" t="s">
        <v>456</v>
      </c>
      <c r="D438" s="71" t="s">
        <v>1436</v>
      </c>
    </row>
    <row r="439" spans="3:4" ht="15" customHeight="1" x14ac:dyDescent="0.25">
      <c r="C439" s="5" t="s">
        <v>457</v>
      </c>
      <c r="D439" s="71" t="s">
        <v>1443</v>
      </c>
    </row>
    <row r="440" spans="3:4" ht="15" customHeight="1" x14ac:dyDescent="0.25">
      <c r="C440" s="5" t="s">
        <v>458</v>
      </c>
      <c r="D440" s="71" t="s">
        <v>1444</v>
      </c>
    </row>
    <row r="441" spans="3:4" ht="15" customHeight="1" x14ac:dyDescent="0.25">
      <c r="C441" s="5" t="s">
        <v>459</v>
      </c>
      <c r="D441" s="71" t="s">
        <v>1437</v>
      </c>
    </row>
    <row r="442" spans="3:4" ht="15" customHeight="1" x14ac:dyDescent="0.25">
      <c r="C442" s="5" t="s">
        <v>460</v>
      </c>
      <c r="D442" s="71" t="s">
        <v>1450</v>
      </c>
    </row>
    <row r="443" spans="3:4" ht="15" customHeight="1" x14ac:dyDescent="0.25">
      <c r="C443" s="5" t="s">
        <v>461</v>
      </c>
      <c r="D443" s="71" t="s">
        <v>1442</v>
      </c>
    </row>
    <row r="444" spans="3:4" ht="15" customHeight="1" x14ac:dyDescent="0.25">
      <c r="C444" s="5" t="s">
        <v>462</v>
      </c>
      <c r="D444" s="71" t="s">
        <v>1446</v>
      </c>
    </row>
    <row r="445" spans="3:4" ht="15" customHeight="1" x14ac:dyDescent="0.25">
      <c r="C445" s="5" t="s">
        <v>463</v>
      </c>
      <c r="D445" s="71" t="s">
        <v>1444</v>
      </c>
    </row>
    <row r="446" spans="3:4" ht="15" customHeight="1" x14ac:dyDescent="0.25">
      <c r="C446" s="5" t="s">
        <v>464</v>
      </c>
      <c r="D446" s="71" t="s">
        <v>1446</v>
      </c>
    </row>
    <row r="447" spans="3:4" ht="15" customHeight="1" x14ac:dyDescent="0.25">
      <c r="C447" s="5" t="s">
        <v>465</v>
      </c>
      <c r="D447" s="71" t="s">
        <v>1445</v>
      </c>
    </row>
    <row r="448" spans="3:4" ht="15" customHeight="1" x14ac:dyDescent="0.25">
      <c r="C448" s="5" t="s">
        <v>466</v>
      </c>
      <c r="D448" s="71" t="s">
        <v>1444</v>
      </c>
    </row>
    <row r="449" spans="3:4" ht="15" customHeight="1" x14ac:dyDescent="0.25">
      <c r="C449" s="5" t="s">
        <v>467</v>
      </c>
      <c r="D449" s="71" t="s">
        <v>1438</v>
      </c>
    </row>
    <row r="450" spans="3:4" ht="15" customHeight="1" x14ac:dyDescent="0.25">
      <c r="C450" s="5" t="s">
        <v>468</v>
      </c>
      <c r="D450" s="71" t="s">
        <v>1447</v>
      </c>
    </row>
    <row r="451" spans="3:4" ht="15" customHeight="1" x14ac:dyDescent="0.25">
      <c r="C451" s="5" t="s">
        <v>469</v>
      </c>
      <c r="D451" s="71" t="s">
        <v>1447</v>
      </c>
    </row>
    <row r="452" spans="3:4" ht="15" customHeight="1" x14ac:dyDescent="0.25">
      <c r="C452" s="5" t="s">
        <v>470</v>
      </c>
      <c r="D452" s="71" t="s">
        <v>1442</v>
      </c>
    </row>
    <row r="453" spans="3:4" ht="15" customHeight="1" x14ac:dyDescent="0.25">
      <c r="C453" s="5" t="s">
        <v>471</v>
      </c>
      <c r="D453" s="71" t="s">
        <v>1446</v>
      </c>
    </row>
    <row r="454" spans="3:4" ht="15" customHeight="1" x14ac:dyDescent="0.25">
      <c r="C454" s="5" t="s">
        <v>472</v>
      </c>
      <c r="D454" s="71" t="s">
        <v>1442</v>
      </c>
    </row>
    <row r="455" spans="3:4" ht="15" customHeight="1" x14ac:dyDescent="0.25">
      <c r="C455" s="5" t="s">
        <v>473</v>
      </c>
      <c r="D455" s="71" t="s">
        <v>1451</v>
      </c>
    </row>
    <row r="456" spans="3:4" ht="15" customHeight="1" x14ac:dyDescent="0.25">
      <c r="C456" s="5" t="s">
        <v>474</v>
      </c>
      <c r="D456" s="71" t="s">
        <v>1445</v>
      </c>
    </row>
    <row r="457" spans="3:4" ht="15" customHeight="1" x14ac:dyDescent="0.25">
      <c r="C457" s="5" t="s">
        <v>475</v>
      </c>
      <c r="D457" s="71" t="s">
        <v>1436</v>
      </c>
    </row>
    <row r="458" spans="3:4" ht="15" customHeight="1" x14ac:dyDescent="0.25">
      <c r="C458" s="5" t="s">
        <v>476</v>
      </c>
      <c r="D458" s="71" t="s">
        <v>1451</v>
      </c>
    </row>
    <row r="459" spans="3:4" ht="15" customHeight="1" x14ac:dyDescent="0.25">
      <c r="C459" s="5" t="s">
        <v>477</v>
      </c>
      <c r="D459" s="71" t="s">
        <v>1445</v>
      </c>
    </row>
    <row r="460" spans="3:4" ht="15" customHeight="1" x14ac:dyDescent="0.25">
      <c r="C460" s="5" t="s">
        <v>478</v>
      </c>
      <c r="D460" s="71" t="s">
        <v>1445</v>
      </c>
    </row>
    <row r="461" spans="3:4" ht="15" customHeight="1" x14ac:dyDescent="0.25">
      <c r="C461" s="5" t="s">
        <v>479</v>
      </c>
      <c r="D461" s="71" t="s">
        <v>1447</v>
      </c>
    </row>
    <row r="462" spans="3:4" ht="15" customHeight="1" x14ac:dyDescent="0.25">
      <c r="C462" s="5" t="s">
        <v>480</v>
      </c>
      <c r="D462" s="71" t="s">
        <v>1440</v>
      </c>
    </row>
    <row r="463" spans="3:4" ht="15" customHeight="1" x14ac:dyDescent="0.25">
      <c r="C463" s="5" t="s">
        <v>481</v>
      </c>
      <c r="D463" s="71" t="s">
        <v>1450</v>
      </c>
    </row>
    <row r="464" spans="3:4" ht="15" customHeight="1" x14ac:dyDescent="0.25">
      <c r="C464" s="5" t="s">
        <v>482</v>
      </c>
      <c r="D464" s="71" t="s">
        <v>1436</v>
      </c>
    </row>
    <row r="465" spans="3:4" ht="15" customHeight="1" x14ac:dyDescent="0.25">
      <c r="C465" s="5" t="s">
        <v>483</v>
      </c>
      <c r="D465" s="71" t="s">
        <v>1439</v>
      </c>
    </row>
    <row r="466" spans="3:4" ht="15" customHeight="1" x14ac:dyDescent="0.25">
      <c r="C466" s="5" t="s">
        <v>484</v>
      </c>
      <c r="D466" s="71" t="s">
        <v>1441</v>
      </c>
    </row>
    <row r="467" spans="3:4" ht="15" customHeight="1" x14ac:dyDescent="0.25">
      <c r="C467" s="5" t="s">
        <v>485</v>
      </c>
      <c r="D467" s="71" t="s">
        <v>1451</v>
      </c>
    </row>
    <row r="468" spans="3:4" ht="15" customHeight="1" x14ac:dyDescent="0.25">
      <c r="C468" s="5" t="s">
        <v>486</v>
      </c>
      <c r="D468" s="71" t="s">
        <v>1444</v>
      </c>
    </row>
    <row r="469" spans="3:4" ht="15" customHeight="1" x14ac:dyDescent="0.25">
      <c r="C469" s="5" t="s">
        <v>487</v>
      </c>
      <c r="D469" s="71" t="s">
        <v>1438</v>
      </c>
    </row>
    <row r="470" spans="3:4" ht="15" customHeight="1" x14ac:dyDescent="0.25">
      <c r="C470" s="5" t="s">
        <v>488</v>
      </c>
      <c r="D470" s="71" t="s">
        <v>1442</v>
      </c>
    </row>
    <row r="471" spans="3:4" ht="15" customHeight="1" x14ac:dyDescent="0.25">
      <c r="C471" s="5" t="s">
        <v>489</v>
      </c>
      <c r="D471" s="71" t="s">
        <v>1436</v>
      </c>
    </row>
    <row r="472" spans="3:4" ht="15" customHeight="1" x14ac:dyDescent="0.25">
      <c r="C472" s="5" t="s">
        <v>490</v>
      </c>
      <c r="D472" s="71" t="s">
        <v>1445</v>
      </c>
    </row>
    <row r="473" spans="3:4" ht="15" customHeight="1" x14ac:dyDescent="0.25">
      <c r="C473" s="5" t="s">
        <v>491</v>
      </c>
      <c r="D473" s="71" t="s">
        <v>1436</v>
      </c>
    </row>
    <row r="474" spans="3:4" ht="15" customHeight="1" x14ac:dyDescent="0.25">
      <c r="C474" s="5" t="s">
        <v>492</v>
      </c>
      <c r="D474" s="71" t="s">
        <v>1442</v>
      </c>
    </row>
    <row r="475" spans="3:4" ht="15" customHeight="1" x14ac:dyDescent="0.25">
      <c r="C475" s="5" t="s">
        <v>493</v>
      </c>
      <c r="D475" s="71" t="s">
        <v>1440</v>
      </c>
    </row>
    <row r="476" spans="3:4" ht="15" customHeight="1" x14ac:dyDescent="0.25">
      <c r="C476" s="5" t="s">
        <v>494</v>
      </c>
      <c r="D476" s="71" t="s">
        <v>1441</v>
      </c>
    </row>
    <row r="477" spans="3:4" ht="15" customHeight="1" x14ac:dyDescent="0.25">
      <c r="C477" s="5" t="s">
        <v>495</v>
      </c>
      <c r="D477" s="71" t="s">
        <v>1445</v>
      </c>
    </row>
    <row r="478" spans="3:4" ht="15" customHeight="1" x14ac:dyDescent="0.25">
      <c r="C478" s="5" t="s">
        <v>496</v>
      </c>
      <c r="D478" s="71" t="s">
        <v>1443</v>
      </c>
    </row>
    <row r="479" spans="3:4" ht="15" customHeight="1" x14ac:dyDescent="0.25">
      <c r="C479" s="5" t="s">
        <v>497</v>
      </c>
      <c r="D479" s="71" t="s">
        <v>1438</v>
      </c>
    </row>
    <row r="480" spans="3:4" ht="15" customHeight="1" x14ac:dyDescent="0.25">
      <c r="C480" s="5" t="s">
        <v>498</v>
      </c>
      <c r="D480" s="71" t="s">
        <v>1443</v>
      </c>
    </row>
    <row r="481" spans="3:4" ht="15" customHeight="1" x14ac:dyDescent="0.25">
      <c r="C481" s="5" t="s">
        <v>499</v>
      </c>
      <c r="D481" s="71" t="s">
        <v>1439</v>
      </c>
    </row>
    <row r="482" spans="3:4" ht="15" customHeight="1" x14ac:dyDescent="0.25">
      <c r="C482" s="5" t="s">
        <v>500</v>
      </c>
      <c r="D482" s="71" t="s">
        <v>1444</v>
      </c>
    </row>
    <row r="483" spans="3:4" ht="15" customHeight="1" x14ac:dyDescent="0.25">
      <c r="C483" s="5" t="s">
        <v>501</v>
      </c>
      <c r="D483" s="71" t="s">
        <v>1451</v>
      </c>
    </row>
    <row r="484" spans="3:4" ht="15" customHeight="1" x14ac:dyDescent="0.25">
      <c r="C484" s="5" t="s">
        <v>502</v>
      </c>
      <c r="D484" s="71" t="s">
        <v>1451</v>
      </c>
    </row>
    <row r="485" spans="3:4" ht="15" customHeight="1" x14ac:dyDescent="0.25">
      <c r="C485" s="5" t="s">
        <v>503</v>
      </c>
      <c r="D485" s="71" t="s">
        <v>1440</v>
      </c>
    </row>
    <row r="486" spans="3:4" ht="15" customHeight="1" x14ac:dyDescent="0.25">
      <c r="C486" s="5" t="s">
        <v>504</v>
      </c>
      <c r="D486" s="71" t="s">
        <v>1443</v>
      </c>
    </row>
    <row r="487" spans="3:4" ht="15" customHeight="1" x14ac:dyDescent="0.25">
      <c r="C487" s="5" t="s">
        <v>505</v>
      </c>
      <c r="D487" s="71" t="s">
        <v>1443</v>
      </c>
    </row>
    <row r="488" spans="3:4" ht="15" customHeight="1" x14ac:dyDescent="0.25">
      <c r="C488" s="5" t="s">
        <v>506</v>
      </c>
      <c r="D488" s="71" t="s">
        <v>1441</v>
      </c>
    </row>
    <row r="489" spans="3:4" ht="15" customHeight="1" x14ac:dyDescent="0.25">
      <c r="C489" s="5" t="s">
        <v>507</v>
      </c>
      <c r="D489" s="71" t="s">
        <v>1442</v>
      </c>
    </row>
    <row r="490" spans="3:4" ht="15" customHeight="1" x14ac:dyDescent="0.25">
      <c r="C490" s="5" t="s">
        <v>508</v>
      </c>
      <c r="D490" s="71" t="s">
        <v>1442</v>
      </c>
    </row>
    <row r="491" spans="3:4" ht="15" customHeight="1" x14ac:dyDescent="0.25">
      <c r="C491" s="5" t="s">
        <v>509</v>
      </c>
      <c r="D491" s="71" t="s">
        <v>1449</v>
      </c>
    </row>
    <row r="492" spans="3:4" ht="15" customHeight="1" x14ac:dyDescent="0.25">
      <c r="C492" s="5" t="s">
        <v>510</v>
      </c>
      <c r="D492" s="71" t="s">
        <v>1441</v>
      </c>
    </row>
    <row r="493" spans="3:4" ht="15" customHeight="1" x14ac:dyDescent="0.25">
      <c r="C493" s="5" t="s">
        <v>511</v>
      </c>
      <c r="D493" s="71" t="s">
        <v>1443</v>
      </c>
    </row>
    <row r="494" spans="3:4" ht="15" customHeight="1" x14ac:dyDescent="0.25">
      <c r="C494" s="5" t="s">
        <v>512</v>
      </c>
      <c r="D494" s="71" t="s">
        <v>1437</v>
      </c>
    </row>
    <row r="495" spans="3:4" ht="15" customHeight="1" x14ac:dyDescent="0.25">
      <c r="C495" s="5" t="s">
        <v>513</v>
      </c>
      <c r="D495" s="71" t="s">
        <v>1442</v>
      </c>
    </row>
    <row r="496" spans="3:4" ht="15" customHeight="1" x14ac:dyDescent="0.25">
      <c r="C496" s="5" t="s">
        <v>514</v>
      </c>
      <c r="D496" s="71" t="s">
        <v>1448</v>
      </c>
    </row>
    <row r="497" spans="3:4" ht="15" customHeight="1" x14ac:dyDescent="0.25">
      <c r="C497" s="5" t="s">
        <v>515</v>
      </c>
      <c r="D497" s="71" t="s">
        <v>1448</v>
      </c>
    </row>
    <row r="498" spans="3:4" ht="15" customHeight="1" x14ac:dyDescent="0.25">
      <c r="C498" s="5" t="s">
        <v>516</v>
      </c>
      <c r="D498" s="71" t="s">
        <v>1448</v>
      </c>
    </row>
    <row r="499" spans="3:4" ht="15" customHeight="1" x14ac:dyDescent="0.25">
      <c r="C499" s="5" t="s">
        <v>517</v>
      </c>
      <c r="D499" s="71" t="s">
        <v>1448</v>
      </c>
    </row>
    <row r="500" spans="3:4" ht="15" customHeight="1" x14ac:dyDescent="0.25">
      <c r="C500" s="5" t="s">
        <v>518</v>
      </c>
      <c r="D500" s="71" t="s">
        <v>1436</v>
      </c>
    </row>
    <row r="501" spans="3:4" ht="15" customHeight="1" x14ac:dyDescent="0.25">
      <c r="C501" s="5" t="s">
        <v>519</v>
      </c>
      <c r="D501" s="71" t="s">
        <v>1436</v>
      </c>
    </row>
    <row r="502" spans="3:4" ht="15" customHeight="1" x14ac:dyDescent="0.25">
      <c r="C502" s="5" t="s">
        <v>520</v>
      </c>
      <c r="D502" s="71" t="s">
        <v>1443</v>
      </c>
    </row>
    <row r="503" spans="3:4" ht="15" customHeight="1" x14ac:dyDescent="0.25">
      <c r="C503" s="5" t="s">
        <v>521</v>
      </c>
      <c r="D503" s="71" t="s">
        <v>1451</v>
      </c>
    </row>
    <row r="504" spans="3:4" ht="15" customHeight="1" x14ac:dyDescent="0.25">
      <c r="C504" s="5" t="s">
        <v>522</v>
      </c>
      <c r="D504" s="71" t="s">
        <v>1443</v>
      </c>
    </row>
    <row r="505" spans="3:4" ht="15" customHeight="1" x14ac:dyDescent="0.25">
      <c r="C505" s="5" t="s">
        <v>523</v>
      </c>
      <c r="D505" s="71" t="s">
        <v>1440</v>
      </c>
    </row>
    <row r="506" spans="3:4" ht="15" customHeight="1" x14ac:dyDescent="0.25">
      <c r="C506" s="5" t="s">
        <v>524</v>
      </c>
      <c r="D506" s="71" t="s">
        <v>1443</v>
      </c>
    </row>
    <row r="507" spans="3:4" ht="15" customHeight="1" x14ac:dyDescent="0.25">
      <c r="C507" s="5" t="s">
        <v>525</v>
      </c>
      <c r="D507" s="71" t="s">
        <v>1442</v>
      </c>
    </row>
    <row r="508" spans="3:4" ht="15" customHeight="1" x14ac:dyDescent="0.25">
      <c r="C508" s="5" t="s">
        <v>526</v>
      </c>
      <c r="D508" s="71" t="s">
        <v>1451</v>
      </c>
    </row>
    <row r="509" spans="3:4" ht="15" customHeight="1" x14ac:dyDescent="0.25">
      <c r="C509" s="5" t="s">
        <v>527</v>
      </c>
      <c r="D509" s="71" t="s">
        <v>1442</v>
      </c>
    </row>
    <row r="510" spans="3:4" ht="15" customHeight="1" x14ac:dyDescent="0.25">
      <c r="C510" s="5" t="s">
        <v>528</v>
      </c>
      <c r="D510" s="71" t="s">
        <v>1445</v>
      </c>
    </row>
    <row r="511" spans="3:4" ht="15" customHeight="1" x14ac:dyDescent="0.25">
      <c r="C511" s="5" t="s">
        <v>529</v>
      </c>
      <c r="D511" s="71" t="s">
        <v>1436</v>
      </c>
    </row>
    <row r="512" spans="3:4" ht="15" customHeight="1" x14ac:dyDescent="0.25">
      <c r="C512" s="5" t="s">
        <v>530</v>
      </c>
      <c r="D512" s="71" t="s">
        <v>1438</v>
      </c>
    </row>
    <row r="513" spans="3:4" ht="15" customHeight="1" x14ac:dyDescent="0.25">
      <c r="C513" s="5" t="s">
        <v>531</v>
      </c>
      <c r="D513" s="71" t="s">
        <v>1444</v>
      </c>
    </row>
    <row r="514" spans="3:4" ht="15" customHeight="1" x14ac:dyDescent="0.25">
      <c r="C514" s="5" t="s">
        <v>532</v>
      </c>
      <c r="D514" s="71" t="s">
        <v>1439</v>
      </c>
    </row>
    <row r="515" spans="3:4" ht="15" customHeight="1" x14ac:dyDescent="0.25">
      <c r="C515" s="5" t="s">
        <v>533</v>
      </c>
      <c r="D515" s="71" t="s">
        <v>1449</v>
      </c>
    </row>
    <row r="516" spans="3:4" ht="15" customHeight="1" x14ac:dyDescent="0.25">
      <c r="C516" s="5" t="s">
        <v>534</v>
      </c>
      <c r="D516" s="71" t="s">
        <v>1451</v>
      </c>
    </row>
    <row r="517" spans="3:4" ht="15" customHeight="1" x14ac:dyDescent="0.25">
      <c r="C517" s="5" t="s">
        <v>535</v>
      </c>
      <c r="D517" s="71" t="s">
        <v>1451</v>
      </c>
    </row>
    <row r="518" spans="3:4" ht="15" customHeight="1" x14ac:dyDescent="0.25">
      <c r="C518" s="5" t="s">
        <v>536</v>
      </c>
      <c r="D518" s="71" t="s">
        <v>1445</v>
      </c>
    </row>
    <row r="519" spans="3:4" ht="15" customHeight="1" x14ac:dyDescent="0.25">
      <c r="C519" s="5" t="s">
        <v>537</v>
      </c>
      <c r="D519" s="71" t="s">
        <v>1446</v>
      </c>
    </row>
    <row r="520" spans="3:4" ht="15" customHeight="1" x14ac:dyDescent="0.25">
      <c r="C520" s="5" t="s">
        <v>538</v>
      </c>
      <c r="D520" s="71" t="s">
        <v>1443</v>
      </c>
    </row>
    <row r="521" spans="3:4" ht="15" customHeight="1" x14ac:dyDescent="0.25">
      <c r="C521" s="5" t="s">
        <v>539</v>
      </c>
      <c r="D521" s="71" t="s">
        <v>1440</v>
      </c>
    </row>
    <row r="522" spans="3:4" ht="15" customHeight="1" x14ac:dyDescent="0.25">
      <c r="C522" s="5" t="s">
        <v>540</v>
      </c>
      <c r="D522" s="71" t="s">
        <v>1444</v>
      </c>
    </row>
    <row r="523" spans="3:4" ht="15" customHeight="1" x14ac:dyDescent="0.25">
      <c r="C523" s="5" t="s">
        <v>541</v>
      </c>
      <c r="D523" s="71" t="s">
        <v>1445</v>
      </c>
    </row>
    <row r="524" spans="3:4" ht="15" customHeight="1" x14ac:dyDescent="0.25">
      <c r="C524" s="5" t="s">
        <v>542</v>
      </c>
      <c r="D524" s="71" t="s">
        <v>1437</v>
      </c>
    </row>
    <row r="525" spans="3:4" ht="15" customHeight="1" x14ac:dyDescent="0.25">
      <c r="C525" s="5" t="s">
        <v>543</v>
      </c>
      <c r="D525" s="71" t="s">
        <v>1442</v>
      </c>
    </row>
    <row r="526" spans="3:4" ht="15" customHeight="1" x14ac:dyDescent="0.25">
      <c r="C526" s="5" t="s">
        <v>544</v>
      </c>
      <c r="D526" s="71" t="s">
        <v>1446</v>
      </c>
    </row>
    <row r="527" spans="3:4" ht="15" customHeight="1" x14ac:dyDescent="0.25">
      <c r="C527" s="5" t="s">
        <v>545</v>
      </c>
      <c r="D527" s="71" t="s">
        <v>1447</v>
      </c>
    </row>
    <row r="528" spans="3:4" ht="15" customHeight="1" x14ac:dyDescent="0.25">
      <c r="C528" s="5" t="s">
        <v>546</v>
      </c>
      <c r="D528" s="71" t="s">
        <v>1442</v>
      </c>
    </row>
    <row r="529" spans="3:4" ht="15" customHeight="1" x14ac:dyDescent="0.25">
      <c r="C529" s="5" t="s">
        <v>547</v>
      </c>
      <c r="D529" s="71" t="s">
        <v>1442</v>
      </c>
    </row>
    <row r="530" spans="3:4" ht="15" customHeight="1" x14ac:dyDescent="0.25">
      <c r="C530" s="5" t="s">
        <v>548</v>
      </c>
      <c r="D530" s="71" t="s">
        <v>1436</v>
      </c>
    </row>
    <row r="531" spans="3:4" ht="15" customHeight="1" x14ac:dyDescent="0.25">
      <c r="C531" s="5" t="s">
        <v>549</v>
      </c>
      <c r="D531" s="71" t="s">
        <v>1440</v>
      </c>
    </row>
    <row r="532" spans="3:4" ht="15" customHeight="1" x14ac:dyDescent="0.25">
      <c r="C532" s="5" t="s">
        <v>550</v>
      </c>
      <c r="D532" s="71" t="s">
        <v>1447</v>
      </c>
    </row>
    <row r="533" spans="3:4" ht="15" customHeight="1" x14ac:dyDescent="0.25">
      <c r="C533" s="5" t="s">
        <v>551</v>
      </c>
      <c r="D533" s="71" t="s">
        <v>1450</v>
      </c>
    </row>
    <row r="534" spans="3:4" ht="15" customHeight="1" x14ac:dyDescent="0.25">
      <c r="C534" s="5" t="s">
        <v>552</v>
      </c>
      <c r="D534" s="71" t="s">
        <v>1443</v>
      </c>
    </row>
    <row r="535" spans="3:4" ht="15" customHeight="1" x14ac:dyDescent="0.25">
      <c r="C535" s="5" t="s">
        <v>553</v>
      </c>
      <c r="D535" s="71" t="s">
        <v>1449</v>
      </c>
    </row>
    <row r="536" spans="3:4" ht="15" customHeight="1" x14ac:dyDescent="0.25">
      <c r="C536" s="5" t="s">
        <v>554</v>
      </c>
      <c r="D536" s="71" t="s">
        <v>1445</v>
      </c>
    </row>
    <row r="537" spans="3:4" ht="15" customHeight="1" x14ac:dyDescent="0.25">
      <c r="C537" s="5" t="s">
        <v>555</v>
      </c>
      <c r="D537" s="71" t="s">
        <v>1449</v>
      </c>
    </row>
    <row r="538" spans="3:4" ht="15" customHeight="1" x14ac:dyDescent="0.25">
      <c r="C538" s="5" t="s">
        <v>556</v>
      </c>
      <c r="D538" s="71" t="s">
        <v>1441</v>
      </c>
    </row>
    <row r="539" spans="3:4" ht="15" customHeight="1" x14ac:dyDescent="0.25">
      <c r="C539" s="5" t="s">
        <v>557</v>
      </c>
      <c r="D539" s="71" t="s">
        <v>1437</v>
      </c>
    </row>
    <row r="540" spans="3:4" ht="15" customHeight="1" x14ac:dyDescent="0.25">
      <c r="C540" s="5" t="s">
        <v>558</v>
      </c>
      <c r="D540" s="71" t="s">
        <v>1447</v>
      </c>
    </row>
    <row r="541" spans="3:4" ht="15" customHeight="1" x14ac:dyDescent="0.25">
      <c r="C541" s="5" t="s">
        <v>559</v>
      </c>
      <c r="D541" s="71" t="s">
        <v>1441</v>
      </c>
    </row>
    <row r="542" spans="3:4" ht="15" customHeight="1" x14ac:dyDescent="0.25">
      <c r="C542" s="5" t="s">
        <v>560</v>
      </c>
      <c r="D542" s="71" t="s">
        <v>1436</v>
      </c>
    </row>
    <row r="543" spans="3:4" ht="15" customHeight="1" x14ac:dyDescent="0.25">
      <c r="C543" s="5" t="s">
        <v>561</v>
      </c>
      <c r="D543" s="71" t="s">
        <v>1446</v>
      </c>
    </row>
    <row r="544" spans="3:4" ht="15" customHeight="1" x14ac:dyDescent="0.25">
      <c r="C544" s="5" t="s">
        <v>562</v>
      </c>
      <c r="D544" s="71" t="s">
        <v>1443</v>
      </c>
    </row>
    <row r="545" spans="3:4" ht="15" customHeight="1" x14ac:dyDescent="0.25">
      <c r="C545" s="5" t="s">
        <v>563</v>
      </c>
      <c r="D545" s="71" t="s">
        <v>1450</v>
      </c>
    </row>
    <row r="546" spans="3:4" ht="15" customHeight="1" x14ac:dyDescent="0.25">
      <c r="C546" s="5" t="s">
        <v>564</v>
      </c>
      <c r="D546" s="71" t="s">
        <v>1444</v>
      </c>
    </row>
    <row r="547" spans="3:4" ht="15" customHeight="1" x14ac:dyDescent="0.25">
      <c r="C547" s="5" t="s">
        <v>565</v>
      </c>
      <c r="D547" s="71" t="s">
        <v>1441</v>
      </c>
    </row>
    <row r="548" spans="3:4" ht="15" customHeight="1" x14ac:dyDescent="0.25">
      <c r="C548" s="5" t="s">
        <v>566</v>
      </c>
      <c r="D548" s="71" t="s">
        <v>1437</v>
      </c>
    </row>
    <row r="549" spans="3:4" ht="15" customHeight="1" x14ac:dyDescent="0.25">
      <c r="C549" s="5" t="s">
        <v>1500</v>
      </c>
      <c r="D549" s="71" t="s">
        <v>1437</v>
      </c>
    </row>
    <row r="550" spans="3:4" ht="15" customHeight="1" x14ac:dyDescent="0.25">
      <c r="C550" s="5" t="s">
        <v>567</v>
      </c>
      <c r="D550" s="71" t="s">
        <v>1451</v>
      </c>
    </row>
    <row r="551" spans="3:4" ht="15" customHeight="1" x14ac:dyDescent="0.25">
      <c r="C551" s="5" t="s">
        <v>568</v>
      </c>
      <c r="D551" s="71" t="s">
        <v>1436</v>
      </c>
    </row>
    <row r="552" spans="3:4" ht="15" customHeight="1" x14ac:dyDescent="0.25">
      <c r="C552" s="5" t="s">
        <v>569</v>
      </c>
      <c r="D552" s="71" t="s">
        <v>1438</v>
      </c>
    </row>
    <row r="553" spans="3:4" ht="15" customHeight="1" x14ac:dyDescent="0.25">
      <c r="C553" s="5" t="s">
        <v>570</v>
      </c>
      <c r="D553" s="71" t="s">
        <v>1450</v>
      </c>
    </row>
    <row r="554" spans="3:4" ht="15" customHeight="1" x14ac:dyDescent="0.25">
      <c r="C554" s="5" t="s">
        <v>571</v>
      </c>
      <c r="D554" s="71" t="s">
        <v>1446</v>
      </c>
    </row>
    <row r="555" spans="3:4" ht="15" customHeight="1" x14ac:dyDescent="0.25">
      <c r="C555" s="5" t="s">
        <v>572</v>
      </c>
      <c r="D555" s="71" t="s">
        <v>1445</v>
      </c>
    </row>
    <row r="556" spans="3:4" ht="15" customHeight="1" x14ac:dyDescent="0.25">
      <c r="C556" s="5" t="s">
        <v>573</v>
      </c>
      <c r="D556" s="71" t="s">
        <v>1443</v>
      </c>
    </row>
    <row r="557" spans="3:4" ht="15" customHeight="1" x14ac:dyDescent="0.25">
      <c r="C557" s="5" t="s">
        <v>574</v>
      </c>
      <c r="D557" s="71" t="s">
        <v>1445</v>
      </c>
    </row>
    <row r="558" spans="3:4" ht="15" customHeight="1" x14ac:dyDescent="0.25">
      <c r="C558" s="5" t="s">
        <v>575</v>
      </c>
      <c r="D558" s="71" t="s">
        <v>1436</v>
      </c>
    </row>
    <row r="559" spans="3:4" ht="15" customHeight="1" x14ac:dyDescent="0.25">
      <c r="C559" s="5" t="s">
        <v>576</v>
      </c>
      <c r="D559" s="71" t="s">
        <v>1442</v>
      </c>
    </row>
    <row r="560" spans="3:4" ht="15" customHeight="1" x14ac:dyDescent="0.25">
      <c r="C560" s="5" t="s">
        <v>577</v>
      </c>
      <c r="D560" s="71" t="s">
        <v>1436</v>
      </c>
    </row>
    <row r="561" spans="3:4" ht="15" customHeight="1" x14ac:dyDescent="0.25">
      <c r="C561" s="5" t="s">
        <v>578</v>
      </c>
      <c r="D561" s="71" t="s">
        <v>1441</v>
      </c>
    </row>
    <row r="562" spans="3:4" ht="15" customHeight="1" x14ac:dyDescent="0.25">
      <c r="C562" s="5" t="s">
        <v>579</v>
      </c>
      <c r="D562" s="71" t="s">
        <v>1441</v>
      </c>
    </row>
    <row r="563" spans="3:4" ht="15" customHeight="1" x14ac:dyDescent="0.25">
      <c r="C563" s="5" t="s">
        <v>580</v>
      </c>
      <c r="D563" s="71" t="s">
        <v>1438</v>
      </c>
    </row>
    <row r="564" spans="3:4" ht="15" customHeight="1" x14ac:dyDescent="0.25">
      <c r="C564" s="5" t="s">
        <v>581</v>
      </c>
      <c r="D564" s="71" t="s">
        <v>1444</v>
      </c>
    </row>
    <row r="565" spans="3:4" ht="15" customHeight="1" x14ac:dyDescent="0.25">
      <c r="C565" s="5" t="s">
        <v>582</v>
      </c>
      <c r="D565" s="71" t="s">
        <v>1442</v>
      </c>
    </row>
    <row r="566" spans="3:4" ht="15" customHeight="1" x14ac:dyDescent="0.25">
      <c r="C566" s="5" t="s">
        <v>583</v>
      </c>
      <c r="D566" s="71" t="s">
        <v>1446</v>
      </c>
    </row>
    <row r="567" spans="3:4" ht="15" customHeight="1" x14ac:dyDescent="0.25">
      <c r="C567" s="5" t="s">
        <v>584</v>
      </c>
      <c r="D567" s="71" t="s">
        <v>1451</v>
      </c>
    </row>
    <row r="568" spans="3:4" ht="15" customHeight="1" x14ac:dyDescent="0.25">
      <c r="C568" s="5" t="s">
        <v>585</v>
      </c>
      <c r="D568" s="71" t="s">
        <v>1440</v>
      </c>
    </row>
    <row r="569" spans="3:4" ht="15" customHeight="1" x14ac:dyDescent="0.25">
      <c r="C569" s="5" t="s">
        <v>586</v>
      </c>
      <c r="D569" s="71" t="s">
        <v>1451</v>
      </c>
    </row>
    <row r="570" spans="3:4" ht="15" customHeight="1" x14ac:dyDescent="0.25">
      <c r="C570" s="5" t="s">
        <v>587</v>
      </c>
      <c r="D570" s="71" t="s">
        <v>1440</v>
      </c>
    </row>
    <row r="571" spans="3:4" ht="15" customHeight="1" x14ac:dyDescent="0.25">
      <c r="C571" s="5" t="s">
        <v>588</v>
      </c>
      <c r="D571" s="71" t="s">
        <v>1438</v>
      </c>
    </row>
    <row r="572" spans="3:4" ht="15" customHeight="1" x14ac:dyDescent="0.25">
      <c r="C572" s="5" t="s">
        <v>589</v>
      </c>
      <c r="D572" s="71" t="s">
        <v>1449</v>
      </c>
    </row>
    <row r="573" spans="3:4" ht="15" customHeight="1" x14ac:dyDescent="0.25">
      <c r="C573" s="5" t="s">
        <v>590</v>
      </c>
      <c r="D573" s="71" t="s">
        <v>1451</v>
      </c>
    </row>
    <row r="574" spans="3:4" ht="15" customHeight="1" x14ac:dyDescent="0.25">
      <c r="C574" s="5" t="s">
        <v>591</v>
      </c>
      <c r="D574" s="71" t="s">
        <v>1441</v>
      </c>
    </row>
    <row r="575" spans="3:4" ht="15" customHeight="1" x14ac:dyDescent="0.25">
      <c r="C575" s="5" t="s">
        <v>592</v>
      </c>
      <c r="D575" s="71" t="s">
        <v>1438</v>
      </c>
    </row>
    <row r="576" spans="3:4" ht="15" customHeight="1" x14ac:dyDescent="0.25">
      <c r="C576" s="5" t="s">
        <v>593</v>
      </c>
      <c r="D576" s="71" t="s">
        <v>1440</v>
      </c>
    </row>
    <row r="577" spans="3:4" ht="15" customHeight="1" x14ac:dyDescent="0.25">
      <c r="C577" s="5" t="s">
        <v>594</v>
      </c>
      <c r="D577" s="71" t="s">
        <v>1441</v>
      </c>
    </row>
    <row r="578" spans="3:4" ht="15" customHeight="1" x14ac:dyDescent="0.25">
      <c r="C578" s="5" t="s">
        <v>595</v>
      </c>
      <c r="D578" s="71" t="s">
        <v>1443</v>
      </c>
    </row>
    <row r="579" spans="3:4" ht="15" customHeight="1" x14ac:dyDescent="0.25">
      <c r="C579" s="5" t="s">
        <v>596</v>
      </c>
      <c r="D579" s="71" t="s">
        <v>1446</v>
      </c>
    </row>
    <row r="580" spans="3:4" ht="15" customHeight="1" x14ac:dyDescent="0.25">
      <c r="C580" s="5" t="s">
        <v>597</v>
      </c>
      <c r="D580" s="71" t="s">
        <v>1436</v>
      </c>
    </row>
    <row r="581" spans="3:4" ht="15" customHeight="1" x14ac:dyDescent="0.25">
      <c r="C581" s="5" t="s">
        <v>598</v>
      </c>
      <c r="D581" s="71" t="s">
        <v>1444</v>
      </c>
    </row>
    <row r="582" spans="3:4" ht="15" customHeight="1" x14ac:dyDescent="0.25">
      <c r="C582" s="5" t="s">
        <v>599</v>
      </c>
      <c r="D582" s="71" t="s">
        <v>1436</v>
      </c>
    </row>
    <row r="583" spans="3:4" ht="15" customHeight="1" x14ac:dyDescent="0.25">
      <c r="C583" s="5" t="s">
        <v>600</v>
      </c>
      <c r="D583" s="71" t="s">
        <v>1445</v>
      </c>
    </row>
    <row r="584" spans="3:4" ht="15" customHeight="1" x14ac:dyDescent="0.25">
      <c r="C584" s="5" t="s">
        <v>601</v>
      </c>
      <c r="D584" s="71" t="s">
        <v>1442</v>
      </c>
    </row>
    <row r="585" spans="3:4" ht="15" customHeight="1" x14ac:dyDescent="0.25">
      <c r="C585" s="5" t="s">
        <v>602</v>
      </c>
      <c r="D585" s="71" t="s">
        <v>1446</v>
      </c>
    </row>
    <row r="586" spans="3:4" ht="15" customHeight="1" x14ac:dyDescent="0.25">
      <c r="C586" s="5" t="s">
        <v>603</v>
      </c>
      <c r="D586" s="71" t="s">
        <v>1441</v>
      </c>
    </row>
    <row r="587" spans="3:4" ht="15" customHeight="1" x14ac:dyDescent="0.25">
      <c r="C587" s="5" t="s">
        <v>604</v>
      </c>
      <c r="D587" s="71" t="s">
        <v>1451</v>
      </c>
    </row>
    <row r="588" spans="3:4" ht="15" customHeight="1" x14ac:dyDescent="0.25">
      <c r="C588" s="5" t="s">
        <v>605</v>
      </c>
      <c r="D588" s="71" t="s">
        <v>1438</v>
      </c>
    </row>
    <row r="589" spans="3:4" ht="15" customHeight="1" x14ac:dyDescent="0.25">
      <c r="C589" s="5" t="s">
        <v>606</v>
      </c>
      <c r="D589" s="71" t="s">
        <v>1443</v>
      </c>
    </row>
    <row r="590" spans="3:4" ht="15" customHeight="1" x14ac:dyDescent="0.25">
      <c r="C590" s="5" t="s">
        <v>607</v>
      </c>
      <c r="D590" s="71" t="s">
        <v>1448</v>
      </c>
    </row>
    <row r="591" spans="3:4" ht="15" customHeight="1" x14ac:dyDescent="0.25">
      <c r="C591" s="5" t="s">
        <v>608</v>
      </c>
      <c r="D591" s="71" t="s">
        <v>1436</v>
      </c>
    </row>
    <row r="592" spans="3:4" ht="15" customHeight="1" x14ac:dyDescent="0.25">
      <c r="C592" s="5" t="s">
        <v>609</v>
      </c>
      <c r="D592" s="71" t="s">
        <v>1436</v>
      </c>
    </row>
    <row r="593" spans="3:4" ht="15" customHeight="1" x14ac:dyDescent="0.25">
      <c r="C593" s="5" t="s">
        <v>610</v>
      </c>
      <c r="D593" s="71" t="s">
        <v>1438</v>
      </c>
    </row>
    <row r="594" spans="3:4" ht="15" customHeight="1" x14ac:dyDescent="0.25">
      <c r="C594" s="5" t="s">
        <v>611</v>
      </c>
      <c r="D594" s="71" t="s">
        <v>1442</v>
      </c>
    </row>
    <row r="595" spans="3:4" ht="15" customHeight="1" x14ac:dyDescent="0.25">
      <c r="C595" s="5" t="s">
        <v>612</v>
      </c>
      <c r="D595" s="71" t="s">
        <v>1449</v>
      </c>
    </row>
    <row r="596" spans="3:4" ht="15" customHeight="1" x14ac:dyDescent="0.25">
      <c r="C596" s="5" t="s">
        <v>613</v>
      </c>
      <c r="D596" s="71" t="s">
        <v>1442</v>
      </c>
    </row>
    <row r="597" spans="3:4" ht="15" customHeight="1" x14ac:dyDescent="0.25">
      <c r="C597" s="5" t="s">
        <v>614</v>
      </c>
      <c r="D597" s="71" t="s">
        <v>1438</v>
      </c>
    </row>
    <row r="598" spans="3:4" ht="15" customHeight="1" x14ac:dyDescent="0.25">
      <c r="C598" s="5" t="s">
        <v>615</v>
      </c>
      <c r="D598" s="71" t="s">
        <v>1451</v>
      </c>
    </row>
    <row r="599" spans="3:4" ht="15" customHeight="1" x14ac:dyDescent="0.25">
      <c r="C599" s="5" t="s">
        <v>616</v>
      </c>
      <c r="D599" s="71" t="s">
        <v>1449</v>
      </c>
    </row>
    <row r="600" spans="3:4" ht="15" customHeight="1" x14ac:dyDescent="0.25">
      <c r="C600" s="5" t="s">
        <v>617</v>
      </c>
      <c r="D600" s="71" t="s">
        <v>1438</v>
      </c>
    </row>
    <row r="601" spans="3:4" ht="15" customHeight="1" x14ac:dyDescent="0.25">
      <c r="C601" s="5" t="s">
        <v>618</v>
      </c>
      <c r="D601" s="71" t="s">
        <v>1445</v>
      </c>
    </row>
    <row r="602" spans="3:4" ht="15" customHeight="1" x14ac:dyDescent="0.25">
      <c r="C602" s="5" t="s">
        <v>619</v>
      </c>
      <c r="D602" s="71" t="s">
        <v>1444</v>
      </c>
    </row>
    <row r="603" spans="3:4" ht="15" customHeight="1" x14ac:dyDescent="0.25">
      <c r="C603" s="5" t="s">
        <v>620</v>
      </c>
      <c r="D603" s="71" t="s">
        <v>1444</v>
      </c>
    </row>
    <row r="604" spans="3:4" ht="15" customHeight="1" x14ac:dyDescent="0.25">
      <c r="C604" s="5" t="s">
        <v>621</v>
      </c>
      <c r="D604" s="71" t="s">
        <v>1443</v>
      </c>
    </row>
    <row r="605" spans="3:4" ht="15" customHeight="1" x14ac:dyDescent="0.25">
      <c r="C605" s="5" t="s">
        <v>622</v>
      </c>
      <c r="D605" s="71" t="s">
        <v>1441</v>
      </c>
    </row>
    <row r="606" spans="3:4" ht="15" customHeight="1" x14ac:dyDescent="0.25">
      <c r="C606" s="5" t="s">
        <v>623</v>
      </c>
      <c r="D606" s="71" t="s">
        <v>1446</v>
      </c>
    </row>
    <row r="607" spans="3:4" ht="15" customHeight="1" x14ac:dyDescent="0.25">
      <c r="C607" s="5" t="s">
        <v>624</v>
      </c>
      <c r="D607" s="71" t="s">
        <v>1439</v>
      </c>
    </row>
    <row r="608" spans="3:4" ht="15" customHeight="1" x14ac:dyDescent="0.25">
      <c r="C608" s="5" t="s">
        <v>625</v>
      </c>
      <c r="D608" s="71" t="s">
        <v>1439</v>
      </c>
    </row>
    <row r="609" spans="3:4" ht="15" customHeight="1" x14ac:dyDescent="0.25">
      <c r="C609" s="5" t="s">
        <v>626</v>
      </c>
      <c r="D609" s="71" t="s">
        <v>1449</v>
      </c>
    </row>
    <row r="610" spans="3:4" ht="15" customHeight="1" x14ac:dyDescent="0.25">
      <c r="C610" s="5" t="s">
        <v>627</v>
      </c>
      <c r="D610" s="71" t="s">
        <v>1445</v>
      </c>
    </row>
    <row r="611" spans="3:4" ht="15" customHeight="1" x14ac:dyDescent="0.25">
      <c r="C611" s="5" t="s">
        <v>628</v>
      </c>
      <c r="D611" s="71" t="s">
        <v>1438</v>
      </c>
    </row>
    <row r="612" spans="3:4" ht="15" customHeight="1" x14ac:dyDescent="0.25">
      <c r="C612" s="5" t="s">
        <v>629</v>
      </c>
      <c r="D612" s="71" t="s">
        <v>1444</v>
      </c>
    </row>
    <row r="613" spans="3:4" ht="15" customHeight="1" x14ac:dyDescent="0.25">
      <c r="C613" s="5" t="s">
        <v>630</v>
      </c>
      <c r="D613" s="71" t="s">
        <v>1442</v>
      </c>
    </row>
    <row r="614" spans="3:4" ht="15" customHeight="1" x14ac:dyDescent="0.25">
      <c r="C614" s="5" t="s">
        <v>631</v>
      </c>
      <c r="D614" s="71" t="s">
        <v>1447</v>
      </c>
    </row>
    <row r="615" spans="3:4" ht="15" customHeight="1" x14ac:dyDescent="0.25">
      <c r="C615" s="5" t="s">
        <v>632</v>
      </c>
      <c r="D615" s="71" t="s">
        <v>1444</v>
      </c>
    </row>
    <row r="616" spans="3:4" ht="15" customHeight="1" x14ac:dyDescent="0.25">
      <c r="C616" s="5" t="s">
        <v>633</v>
      </c>
      <c r="D616" s="71" t="s">
        <v>1447</v>
      </c>
    </row>
    <row r="617" spans="3:4" ht="15" customHeight="1" x14ac:dyDescent="0.25">
      <c r="C617" s="5" t="s">
        <v>634</v>
      </c>
      <c r="D617" s="71" t="s">
        <v>1444</v>
      </c>
    </row>
    <row r="618" spans="3:4" ht="15" customHeight="1" x14ac:dyDescent="0.25">
      <c r="C618" s="5" t="s">
        <v>635</v>
      </c>
      <c r="D618" s="71" t="s">
        <v>1436</v>
      </c>
    </row>
    <row r="619" spans="3:4" ht="15" customHeight="1" x14ac:dyDescent="0.25">
      <c r="C619" s="5" t="s">
        <v>636</v>
      </c>
      <c r="D619" s="71" t="s">
        <v>1445</v>
      </c>
    </row>
    <row r="620" spans="3:4" ht="15" customHeight="1" x14ac:dyDescent="0.25">
      <c r="C620" s="5" t="s">
        <v>637</v>
      </c>
      <c r="D620" s="71" t="s">
        <v>1436</v>
      </c>
    </row>
    <row r="621" spans="3:4" ht="15" customHeight="1" x14ac:dyDescent="0.25">
      <c r="C621" s="5" t="s">
        <v>638</v>
      </c>
      <c r="D621" s="71" t="s">
        <v>1441</v>
      </c>
    </row>
    <row r="622" spans="3:4" ht="15" customHeight="1" x14ac:dyDescent="0.25">
      <c r="C622" s="5" t="s">
        <v>639</v>
      </c>
      <c r="D622" s="71" t="s">
        <v>1442</v>
      </c>
    </row>
    <row r="623" spans="3:4" ht="15" customHeight="1" x14ac:dyDescent="0.25">
      <c r="C623" s="5" t="s">
        <v>640</v>
      </c>
      <c r="D623" s="71" t="s">
        <v>1451</v>
      </c>
    </row>
    <row r="624" spans="3:4" ht="15" customHeight="1" x14ac:dyDescent="0.25">
      <c r="C624" s="5" t="s">
        <v>641</v>
      </c>
      <c r="D624" s="71" t="s">
        <v>1451</v>
      </c>
    </row>
    <row r="625" spans="3:4" ht="15" customHeight="1" x14ac:dyDescent="0.25">
      <c r="C625" s="5" t="s">
        <v>642</v>
      </c>
      <c r="D625" s="71" t="s">
        <v>1449</v>
      </c>
    </row>
    <row r="626" spans="3:4" ht="15" customHeight="1" x14ac:dyDescent="0.25">
      <c r="C626" s="5" t="s">
        <v>643</v>
      </c>
      <c r="D626" s="71" t="s">
        <v>1438</v>
      </c>
    </row>
    <row r="627" spans="3:4" ht="15" customHeight="1" x14ac:dyDescent="0.25">
      <c r="C627" s="5" t="s">
        <v>644</v>
      </c>
      <c r="D627" s="71" t="s">
        <v>1438</v>
      </c>
    </row>
    <row r="628" spans="3:4" ht="15" customHeight="1" x14ac:dyDescent="0.25">
      <c r="C628" s="5" t="s">
        <v>645</v>
      </c>
      <c r="D628" s="71" t="s">
        <v>1436</v>
      </c>
    </row>
    <row r="629" spans="3:4" ht="15" customHeight="1" x14ac:dyDescent="0.25">
      <c r="C629" s="5" t="s">
        <v>646</v>
      </c>
      <c r="D629" s="71" t="s">
        <v>1441</v>
      </c>
    </row>
    <row r="630" spans="3:4" ht="15" customHeight="1" x14ac:dyDescent="0.25">
      <c r="C630" s="5" t="s">
        <v>647</v>
      </c>
      <c r="D630" s="71" t="s">
        <v>1451</v>
      </c>
    </row>
    <row r="631" spans="3:4" ht="15" customHeight="1" x14ac:dyDescent="0.25">
      <c r="C631" s="5" t="s">
        <v>648</v>
      </c>
      <c r="D631" s="71" t="s">
        <v>1441</v>
      </c>
    </row>
    <row r="632" spans="3:4" ht="15" customHeight="1" x14ac:dyDescent="0.25">
      <c r="C632" s="5" t="s">
        <v>649</v>
      </c>
      <c r="D632" s="71" t="s">
        <v>1450</v>
      </c>
    </row>
    <row r="633" spans="3:4" ht="15" customHeight="1" x14ac:dyDescent="0.25">
      <c r="C633" s="5" t="s">
        <v>650</v>
      </c>
      <c r="D633" s="71" t="s">
        <v>1441</v>
      </c>
    </row>
    <row r="634" spans="3:4" ht="15" customHeight="1" x14ac:dyDescent="0.25">
      <c r="C634" s="5" t="s">
        <v>651</v>
      </c>
      <c r="D634" s="71" t="s">
        <v>1440</v>
      </c>
    </row>
    <row r="635" spans="3:4" ht="15" customHeight="1" x14ac:dyDescent="0.25">
      <c r="C635" s="5" t="s">
        <v>652</v>
      </c>
      <c r="D635" s="71" t="s">
        <v>1444</v>
      </c>
    </row>
    <row r="636" spans="3:4" ht="15" customHeight="1" x14ac:dyDescent="0.25">
      <c r="C636" s="5" t="s">
        <v>653</v>
      </c>
      <c r="D636" s="71" t="s">
        <v>1439</v>
      </c>
    </row>
    <row r="637" spans="3:4" ht="15" customHeight="1" x14ac:dyDescent="0.25">
      <c r="C637" s="5" t="s">
        <v>654</v>
      </c>
      <c r="D637" s="71" t="s">
        <v>1440</v>
      </c>
    </row>
    <row r="638" spans="3:4" ht="15" customHeight="1" x14ac:dyDescent="0.25">
      <c r="C638" s="5" t="s">
        <v>655</v>
      </c>
      <c r="D638" s="71" t="s">
        <v>1438</v>
      </c>
    </row>
    <row r="639" spans="3:4" ht="15" customHeight="1" x14ac:dyDescent="0.25">
      <c r="C639" s="5" t="s">
        <v>656</v>
      </c>
      <c r="D639" s="71" t="s">
        <v>1438</v>
      </c>
    </row>
    <row r="640" spans="3:4" ht="15" customHeight="1" x14ac:dyDescent="0.25">
      <c r="C640" s="5" t="s">
        <v>657</v>
      </c>
      <c r="D640" s="71" t="s">
        <v>1451</v>
      </c>
    </row>
    <row r="641" spans="3:4" ht="15" customHeight="1" x14ac:dyDescent="0.25">
      <c r="C641" s="5" t="s">
        <v>658</v>
      </c>
      <c r="D641" s="71" t="s">
        <v>1444</v>
      </c>
    </row>
    <row r="642" spans="3:4" ht="15" customHeight="1" x14ac:dyDescent="0.25">
      <c r="C642" s="5" t="s">
        <v>659</v>
      </c>
      <c r="D642" s="71" t="s">
        <v>1441</v>
      </c>
    </row>
    <row r="643" spans="3:4" ht="15" customHeight="1" x14ac:dyDescent="0.25">
      <c r="C643" s="5" t="s">
        <v>660</v>
      </c>
      <c r="D643" s="71" t="s">
        <v>1441</v>
      </c>
    </row>
    <row r="644" spans="3:4" ht="15" customHeight="1" x14ac:dyDescent="0.25">
      <c r="C644" s="5" t="s">
        <v>661</v>
      </c>
      <c r="D644" s="71" t="s">
        <v>1443</v>
      </c>
    </row>
    <row r="645" spans="3:4" ht="15" customHeight="1" x14ac:dyDescent="0.25">
      <c r="C645" s="5" t="s">
        <v>662</v>
      </c>
      <c r="D645" s="71" t="s">
        <v>1438</v>
      </c>
    </row>
    <row r="646" spans="3:4" ht="15" customHeight="1" x14ac:dyDescent="0.25">
      <c r="C646" s="5" t="s">
        <v>663</v>
      </c>
      <c r="D646" s="71" t="s">
        <v>1441</v>
      </c>
    </row>
    <row r="647" spans="3:4" ht="15" customHeight="1" x14ac:dyDescent="0.25">
      <c r="C647" s="5" t="s">
        <v>664</v>
      </c>
      <c r="D647" s="71" t="s">
        <v>1440</v>
      </c>
    </row>
    <row r="648" spans="3:4" ht="15" customHeight="1" x14ac:dyDescent="0.25">
      <c r="C648" s="5" t="s">
        <v>665</v>
      </c>
      <c r="D648" s="71" t="s">
        <v>1444</v>
      </c>
    </row>
    <row r="649" spans="3:4" ht="15" customHeight="1" x14ac:dyDescent="0.25">
      <c r="C649" s="5" t="s">
        <v>666</v>
      </c>
      <c r="D649" s="71" t="s">
        <v>1443</v>
      </c>
    </row>
    <row r="650" spans="3:4" ht="15" customHeight="1" x14ac:dyDescent="0.25">
      <c r="C650" s="5" t="s">
        <v>667</v>
      </c>
      <c r="D650" s="71" t="s">
        <v>1436</v>
      </c>
    </row>
    <row r="651" spans="3:4" ht="15" customHeight="1" x14ac:dyDescent="0.25">
      <c r="C651" s="5" t="s">
        <v>668</v>
      </c>
      <c r="D651" s="71" t="s">
        <v>1441</v>
      </c>
    </row>
    <row r="652" spans="3:4" ht="15" customHeight="1" x14ac:dyDescent="0.25">
      <c r="C652" s="5" t="s">
        <v>669</v>
      </c>
      <c r="D652" s="71" t="s">
        <v>1444</v>
      </c>
    </row>
    <row r="653" spans="3:4" ht="15" customHeight="1" x14ac:dyDescent="0.25">
      <c r="C653" s="5" t="s">
        <v>670</v>
      </c>
      <c r="D653" s="71" t="s">
        <v>1436</v>
      </c>
    </row>
    <row r="654" spans="3:4" ht="15" customHeight="1" x14ac:dyDescent="0.25">
      <c r="C654" s="5" t="s">
        <v>671</v>
      </c>
      <c r="D654" s="71" t="s">
        <v>1436</v>
      </c>
    </row>
    <row r="655" spans="3:4" ht="15" customHeight="1" x14ac:dyDescent="0.25">
      <c r="C655" s="5" t="s">
        <v>672</v>
      </c>
      <c r="D655" s="71" t="s">
        <v>1436</v>
      </c>
    </row>
    <row r="656" spans="3:4" ht="15" customHeight="1" x14ac:dyDescent="0.25">
      <c r="C656" s="5" t="s">
        <v>673</v>
      </c>
      <c r="D656" s="71" t="s">
        <v>1441</v>
      </c>
    </row>
    <row r="657" spans="3:4" ht="15" customHeight="1" x14ac:dyDescent="0.25">
      <c r="C657" s="5" t="s">
        <v>674</v>
      </c>
      <c r="D657" s="71" t="s">
        <v>1451</v>
      </c>
    </row>
    <row r="658" spans="3:4" ht="15" customHeight="1" x14ac:dyDescent="0.25">
      <c r="C658" s="5" t="s">
        <v>1499</v>
      </c>
      <c r="D658" s="71" t="s">
        <v>1438</v>
      </c>
    </row>
    <row r="659" spans="3:4" ht="15" customHeight="1" x14ac:dyDescent="0.25">
      <c r="C659" s="5" t="s">
        <v>1498</v>
      </c>
      <c r="D659" s="71" t="s">
        <v>1437</v>
      </c>
    </row>
    <row r="660" spans="3:4" ht="15" customHeight="1" x14ac:dyDescent="0.25">
      <c r="C660" s="5" t="s">
        <v>675</v>
      </c>
      <c r="D660" s="71" t="s">
        <v>1449</v>
      </c>
    </row>
    <row r="661" spans="3:4" ht="15" customHeight="1" x14ac:dyDescent="0.25">
      <c r="C661" s="5" t="s">
        <v>676</v>
      </c>
      <c r="D661" s="71" t="s">
        <v>1440</v>
      </c>
    </row>
    <row r="662" spans="3:4" ht="15" customHeight="1" x14ac:dyDescent="0.25">
      <c r="C662" s="5" t="s">
        <v>677</v>
      </c>
      <c r="D662" s="71" t="s">
        <v>1437</v>
      </c>
    </row>
    <row r="663" spans="3:4" ht="15" customHeight="1" x14ac:dyDescent="0.25">
      <c r="C663" s="5" t="s">
        <v>678</v>
      </c>
      <c r="D663" s="71" t="s">
        <v>1441</v>
      </c>
    </row>
    <row r="664" spans="3:4" ht="15" customHeight="1" x14ac:dyDescent="0.25">
      <c r="C664" s="5" t="s">
        <v>679</v>
      </c>
      <c r="D664" s="71" t="s">
        <v>1450</v>
      </c>
    </row>
    <row r="665" spans="3:4" ht="15" customHeight="1" x14ac:dyDescent="0.25">
      <c r="C665" s="5" t="s">
        <v>680</v>
      </c>
      <c r="D665" s="71" t="s">
        <v>1443</v>
      </c>
    </row>
    <row r="666" spans="3:4" ht="15" customHeight="1" x14ac:dyDescent="0.25">
      <c r="C666" s="5" t="s">
        <v>681</v>
      </c>
      <c r="D666" s="71" t="s">
        <v>1445</v>
      </c>
    </row>
    <row r="667" spans="3:4" ht="15" customHeight="1" x14ac:dyDescent="0.25">
      <c r="C667" s="5" t="s">
        <v>682</v>
      </c>
      <c r="D667" s="71" t="s">
        <v>1437</v>
      </c>
    </row>
    <row r="668" spans="3:4" ht="15" customHeight="1" x14ac:dyDescent="0.25">
      <c r="C668" s="5" t="s">
        <v>683</v>
      </c>
      <c r="D668" s="71" t="s">
        <v>1437</v>
      </c>
    </row>
    <row r="669" spans="3:4" ht="15" customHeight="1" x14ac:dyDescent="0.25">
      <c r="C669" s="5" t="s">
        <v>684</v>
      </c>
      <c r="D669" s="71" t="s">
        <v>1436</v>
      </c>
    </row>
    <row r="670" spans="3:4" ht="15" customHeight="1" x14ac:dyDescent="0.25">
      <c r="C670" s="5" t="s">
        <v>685</v>
      </c>
      <c r="D670" s="71" t="s">
        <v>1449</v>
      </c>
    </row>
    <row r="671" spans="3:4" ht="15" customHeight="1" x14ac:dyDescent="0.25">
      <c r="C671" s="5" t="s">
        <v>686</v>
      </c>
      <c r="D671" s="71" t="s">
        <v>1443</v>
      </c>
    </row>
    <row r="672" spans="3:4" ht="15" customHeight="1" x14ac:dyDescent="0.25">
      <c r="C672" s="5" t="s">
        <v>687</v>
      </c>
      <c r="D672" s="71" t="s">
        <v>1449</v>
      </c>
    </row>
    <row r="673" spans="3:4" ht="15" customHeight="1" x14ac:dyDescent="0.25">
      <c r="C673" s="5" t="s">
        <v>688</v>
      </c>
      <c r="D673" s="71" t="s">
        <v>1446</v>
      </c>
    </row>
    <row r="674" spans="3:4" ht="15" customHeight="1" x14ac:dyDescent="0.25">
      <c r="C674" s="5" t="s">
        <v>689</v>
      </c>
      <c r="D674" s="71" t="s">
        <v>1436</v>
      </c>
    </row>
    <row r="675" spans="3:4" ht="15" customHeight="1" x14ac:dyDescent="0.25">
      <c r="C675" s="5" t="s">
        <v>690</v>
      </c>
      <c r="D675" s="71" t="s">
        <v>1441</v>
      </c>
    </row>
    <row r="676" spans="3:4" ht="15" customHeight="1" x14ac:dyDescent="0.25">
      <c r="C676" s="5" t="s">
        <v>691</v>
      </c>
      <c r="D676" s="71" t="s">
        <v>1441</v>
      </c>
    </row>
    <row r="677" spans="3:4" ht="15" customHeight="1" x14ac:dyDescent="0.25">
      <c r="C677" s="5" t="s">
        <v>692</v>
      </c>
      <c r="D677" s="71" t="s">
        <v>1447</v>
      </c>
    </row>
    <row r="678" spans="3:4" ht="15" customHeight="1" x14ac:dyDescent="0.25">
      <c r="C678" s="5" t="s">
        <v>693</v>
      </c>
      <c r="D678" s="71" t="s">
        <v>1451</v>
      </c>
    </row>
    <row r="679" spans="3:4" ht="15" customHeight="1" x14ac:dyDescent="0.25">
      <c r="C679" s="5" t="s">
        <v>694</v>
      </c>
      <c r="D679" s="71" t="s">
        <v>1450</v>
      </c>
    </row>
    <row r="680" spans="3:4" ht="15" customHeight="1" x14ac:dyDescent="0.25">
      <c r="C680" s="5" t="s">
        <v>695</v>
      </c>
      <c r="D680" s="71" t="s">
        <v>1437</v>
      </c>
    </row>
    <row r="681" spans="3:4" ht="15" customHeight="1" x14ac:dyDescent="0.25">
      <c r="C681" s="5" t="s">
        <v>696</v>
      </c>
      <c r="D681" s="71" t="s">
        <v>1451</v>
      </c>
    </row>
    <row r="682" spans="3:4" ht="15" customHeight="1" x14ac:dyDescent="0.25">
      <c r="C682" s="5" t="s">
        <v>697</v>
      </c>
      <c r="D682" s="71" t="s">
        <v>1436</v>
      </c>
    </row>
    <row r="683" spans="3:4" ht="15" customHeight="1" x14ac:dyDescent="0.25">
      <c r="C683" s="5" t="s">
        <v>698</v>
      </c>
      <c r="D683" s="71" t="s">
        <v>1447</v>
      </c>
    </row>
    <row r="684" spans="3:4" ht="15" customHeight="1" x14ac:dyDescent="0.25">
      <c r="C684" s="5" t="s">
        <v>699</v>
      </c>
      <c r="D684" s="71" t="s">
        <v>1436</v>
      </c>
    </row>
    <row r="685" spans="3:4" ht="15" customHeight="1" x14ac:dyDescent="0.25">
      <c r="C685" s="5" t="s">
        <v>700</v>
      </c>
      <c r="D685" s="71" t="s">
        <v>1440</v>
      </c>
    </row>
    <row r="686" spans="3:4" ht="15" customHeight="1" x14ac:dyDescent="0.25">
      <c r="C686" s="5" t="s">
        <v>701</v>
      </c>
      <c r="D686" s="71" t="s">
        <v>1447</v>
      </c>
    </row>
    <row r="687" spans="3:4" ht="15" customHeight="1" x14ac:dyDescent="0.25">
      <c r="C687" s="5" t="s">
        <v>702</v>
      </c>
      <c r="D687" s="71" t="s">
        <v>1441</v>
      </c>
    </row>
    <row r="688" spans="3:4" ht="15" customHeight="1" x14ac:dyDescent="0.25">
      <c r="C688" s="5" t="s">
        <v>703</v>
      </c>
      <c r="D688" s="71" t="s">
        <v>1442</v>
      </c>
    </row>
    <row r="689" spans="3:4" ht="15" customHeight="1" x14ac:dyDescent="0.25">
      <c r="C689" s="5" t="s">
        <v>704</v>
      </c>
      <c r="D689" s="71" t="s">
        <v>1443</v>
      </c>
    </row>
    <row r="690" spans="3:4" ht="15" customHeight="1" x14ac:dyDescent="0.25">
      <c r="C690" s="5" t="s">
        <v>705</v>
      </c>
      <c r="D690" s="71" t="s">
        <v>1441</v>
      </c>
    </row>
    <row r="691" spans="3:4" ht="15" customHeight="1" x14ac:dyDescent="0.25">
      <c r="C691" s="5" t="s">
        <v>706</v>
      </c>
      <c r="D691" s="71" t="s">
        <v>1451</v>
      </c>
    </row>
    <row r="692" spans="3:4" ht="15" customHeight="1" x14ac:dyDescent="0.25">
      <c r="C692" s="5" t="s">
        <v>707</v>
      </c>
      <c r="D692" s="71" t="s">
        <v>1440</v>
      </c>
    </row>
    <row r="693" spans="3:4" ht="15" customHeight="1" x14ac:dyDescent="0.25">
      <c r="C693" s="5" t="s">
        <v>708</v>
      </c>
      <c r="D693" s="71" t="s">
        <v>1436</v>
      </c>
    </row>
    <row r="694" spans="3:4" ht="15" customHeight="1" x14ac:dyDescent="0.25">
      <c r="C694" s="5" t="s">
        <v>709</v>
      </c>
      <c r="D694" s="71" t="s">
        <v>1437</v>
      </c>
    </row>
    <row r="695" spans="3:4" ht="15" customHeight="1" x14ac:dyDescent="0.25">
      <c r="C695" s="5" t="s">
        <v>710</v>
      </c>
      <c r="D695" s="71" t="s">
        <v>1437</v>
      </c>
    </row>
    <row r="696" spans="3:4" ht="15" customHeight="1" x14ac:dyDescent="0.25">
      <c r="C696" s="5" t="s">
        <v>711</v>
      </c>
      <c r="D696" s="71" t="s">
        <v>1437</v>
      </c>
    </row>
    <row r="697" spans="3:4" ht="15" customHeight="1" x14ac:dyDescent="0.25">
      <c r="C697" s="5" t="s">
        <v>712</v>
      </c>
      <c r="D697" s="71" t="s">
        <v>1436</v>
      </c>
    </row>
    <row r="698" spans="3:4" ht="15" customHeight="1" x14ac:dyDescent="0.25">
      <c r="C698" s="5" t="s">
        <v>713</v>
      </c>
      <c r="D698" s="71" t="s">
        <v>1441</v>
      </c>
    </row>
    <row r="699" spans="3:4" ht="15" customHeight="1" x14ac:dyDescent="0.25">
      <c r="C699" s="5" t="s">
        <v>714</v>
      </c>
      <c r="D699" s="71" t="s">
        <v>1437</v>
      </c>
    </row>
    <row r="700" spans="3:4" ht="15" customHeight="1" x14ac:dyDescent="0.25">
      <c r="C700" s="5" t="s">
        <v>715</v>
      </c>
      <c r="D700" s="71" t="s">
        <v>1436</v>
      </c>
    </row>
    <row r="701" spans="3:4" ht="15" customHeight="1" x14ac:dyDescent="0.25">
      <c r="C701" s="5" t="s">
        <v>716</v>
      </c>
      <c r="D701" s="71" t="s">
        <v>1441</v>
      </c>
    </row>
    <row r="702" spans="3:4" ht="15" customHeight="1" x14ac:dyDescent="0.25">
      <c r="C702" s="5" t="s">
        <v>717</v>
      </c>
      <c r="D702" s="71" t="s">
        <v>1441</v>
      </c>
    </row>
    <row r="703" spans="3:4" ht="15" customHeight="1" x14ac:dyDescent="0.25">
      <c r="C703" s="5" t="s">
        <v>718</v>
      </c>
      <c r="D703" s="71" t="s">
        <v>1437</v>
      </c>
    </row>
    <row r="704" spans="3:4" ht="15" customHeight="1" x14ac:dyDescent="0.25">
      <c r="C704" s="5" t="s">
        <v>719</v>
      </c>
      <c r="D704" s="71" t="s">
        <v>1440</v>
      </c>
    </row>
    <row r="705" spans="3:4" ht="15" customHeight="1" x14ac:dyDescent="0.25">
      <c r="C705" s="5" t="s">
        <v>720</v>
      </c>
      <c r="D705" s="71" t="s">
        <v>1449</v>
      </c>
    </row>
    <row r="706" spans="3:4" ht="15" customHeight="1" x14ac:dyDescent="0.25">
      <c r="C706" s="5" t="s">
        <v>721</v>
      </c>
      <c r="D706" s="71" t="s">
        <v>1445</v>
      </c>
    </row>
    <row r="707" spans="3:4" ht="15" customHeight="1" x14ac:dyDescent="0.25">
      <c r="C707" s="5" t="s">
        <v>722</v>
      </c>
      <c r="D707" s="71" t="s">
        <v>1450</v>
      </c>
    </row>
    <row r="708" spans="3:4" ht="15" customHeight="1" x14ac:dyDescent="0.25">
      <c r="C708" s="5" t="s">
        <v>723</v>
      </c>
      <c r="D708" s="71" t="s">
        <v>1436</v>
      </c>
    </row>
    <row r="709" spans="3:4" ht="15" customHeight="1" x14ac:dyDescent="0.25">
      <c r="C709" s="5" t="s">
        <v>724</v>
      </c>
      <c r="D709" s="71" t="s">
        <v>1447</v>
      </c>
    </row>
    <row r="710" spans="3:4" ht="15" customHeight="1" x14ac:dyDescent="0.25">
      <c r="C710" s="5" t="s">
        <v>725</v>
      </c>
      <c r="D710" s="71" t="s">
        <v>1449</v>
      </c>
    </row>
    <row r="711" spans="3:4" ht="15" customHeight="1" x14ac:dyDescent="0.25">
      <c r="C711" s="5" t="s">
        <v>726</v>
      </c>
      <c r="D711" s="71" t="s">
        <v>1436</v>
      </c>
    </row>
    <row r="712" spans="3:4" ht="15" customHeight="1" x14ac:dyDescent="0.25">
      <c r="C712" s="5" t="s">
        <v>727</v>
      </c>
      <c r="D712" s="71" t="s">
        <v>1437</v>
      </c>
    </row>
    <row r="713" spans="3:4" ht="15" customHeight="1" x14ac:dyDescent="0.25">
      <c r="C713" s="5" t="s">
        <v>728</v>
      </c>
      <c r="D713" s="71" t="s">
        <v>1445</v>
      </c>
    </row>
    <row r="714" spans="3:4" ht="15" customHeight="1" x14ac:dyDescent="0.25">
      <c r="C714" s="5" t="s">
        <v>729</v>
      </c>
      <c r="D714" s="71" t="s">
        <v>1437</v>
      </c>
    </row>
    <row r="715" spans="3:4" ht="15" customHeight="1" x14ac:dyDescent="0.25">
      <c r="C715" s="5" t="s">
        <v>730</v>
      </c>
      <c r="D715" s="71" t="s">
        <v>1437</v>
      </c>
    </row>
    <row r="716" spans="3:4" ht="15" customHeight="1" x14ac:dyDescent="0.25">
      <c r="C716" s="5" t="s">
        <v>731</v>
      </c>
      <c r="D716" s="71" t="s">
        <v>1436</v>
      </c>
    </row>
    <row r="717" spans="3:4" ht="15" customHeight="1" x14ac:dyDescent="0.25">
      <c r="C717" s="5" t="s">
        <v>732</v>
      </c>
      <c r="D717" s="71" t="s">
        <v>1436</v>
      </c>
    </row>
    <row r="718" spans="3:4" ht="15" customHeight="1" x14ac:dyDescent="0.25">
      <c r="C718" s="5" t="s">
        <v>733</v>
      </c>
      <c r="D718" s="71" t="s">
        <v>1436</v>
      </c>
    </row>
    <row r="719" spans="3:4" ht="15" customHeight="1" x14ac:dyDescent="0.25">
      <c r="C719" s="5" t="s">
        <v>734</v>
      </c>
      <c r="D719" s="71" t="s">
        <v>1446</v>
      </c>
    </row>
    <row r="720" spans="3:4" ht="15" customHeight="1" x14ac:dyDescent="0.25">
      <c r="C720" s="5" t="s">
        <v>735</v>
      </c>
      <c r="D720" s="71" t="s">
        <v>1450</v>
      </c>
    </row>
    <row r="721" spans="3:4" ht="15" customHeight="1" x14ac:dyDescent="0.25">
      <c r="C721" s="5" t="s">
        <v>736</v>
      </c>
      <c r="D721" s="71" t="s">
        <v>1440</v>
      </c>
    </row>
    <row r="722" spans="3:4" ht="15" customHeight="1" x14ac:dyDescent="0.25">
      <c r="C722" s="5" t="s">
        <v>737</v>
      </c>
      <c r="D722" s="71" t="s">
        <v>1444</v>
      </c>
    </row>
    <row r="723" spans="3:4" ht="15" customHeight="1" x14ac:dyDescent="0.25">
      <c r="C723" s="5" t="s">
        <v>738</v>
      </c>
      <c r="D723" s="71" t="s">
        <v>1441</v>
      </c>
    </row>
    <row r="724" spans="3:4" ht="15" customHeight="1" x14ac:dyDescent="0.25">
      <c r="C724" s="5" t="s">
        <v>739</v>
      </c>
      <c r="D724" s="71" t="s">
        <v>1436</v>
      </c>
    </row>
    <row r="725" spans="3:4" ht="15" customHeight="1" x14ac:dyDescent="0.25">
      <c r="C725" s="5" t="s">
        <v>740</v>
      </c>
      <c r="D725" s="71" t="s">
        <v>1447</v>
      </c>
    </row>
    <row r="726" spans="3:4" ht="15" customHeight="1" x14ac:dyDescent="0.25">
      <c r="C726" s="5" t="s">
        <v>741</v>
      </c>
      <c r="D726" s="71" t="s">
        <v>1445</v>
      </c>
    </row>
    <row r="727" spans="3:4" ht="15" customHeight="1" x14ac:dyDescent="0.25">
      <c r="C727" s="5" t="s">
        <v>742</v>
      </c>
      <c r="D727" s="71" t="s">
        <v>1437</v>
      </c>
    </row>
    <row r="728" spans="3:4" ht="15" customHeight="1" x14ac:dyDescent="0.25">
      <c r="C728" s="5" t="s">
        <v>743</v>
      </c>
      <c r="D728" s="71" t="s">
        <v>1449</v>
      </c>
    </row>
    <row r="729" spans="3:4" ht="15" customHeight="1" x14ac:dyDescent="0.25">
      <c r="C729" s="5" t="s">
        <v>744</v>
      </c>
      <c r="D729" s="71" t="s">
        <v>1446</v>
      </c>
    </row>
    <row r="730" spans="3:4" ht="15" customHeight="1" x14ac:dyDescent="0.25">
      <c r="C730" s="5" t="s">
        <v>745</v>
      </c>
      <c r="D730" s="71" t="s">
        <v>1436</v>
      </c>
    </row>
    <row r="731" spans="3:4" ht="15" customHeight="1" x14ac:dyDescent="0.25">
      <c r="C731" s="5" t="s">
        <v>746</v>
      </c>
      <c r="D731" s="71" t="s">
        <v>1447</v>
      </c>
    </row>
    <row r="732" spans="3:4" ht="15" customHeight="1" x14ac:dyDescent="0.25">
      <c r="C732" s="5" t="s">
        <v>747</v>
      </c>
      <c r="D732" s="71" t="s">
        <v>1437</v>
      </c>
    </row>
    <row r="733" spans="3:4" ht="15" customHeight="1" x14ac:dyDescent="0.25">
      <c r="C733" s="5" t="s">
        <v>748</v>
      </c>
      <c r="D733" s="71" t="s">
        <v>1440</v>
      </c>
    </row>
    <row r="734" spans="3:4" ht="15" customHeight="1" x14ac:dyDescent="0.25">
      <c r="C734" s="5" t="s">
        <v>749</v>
      </c>
      <c r="D734" s="71" t="s">
        <v>1441</v>
      </c>
    </row>
    <row r="735" spans="3:4" ht="15" customHeight="1" x14ac:dyDescent="0.25">
      <c r="C735" s="5" t="s">
        <v>750</v>
      </c>
      <c r="D735" s="71" t="s">
        <v>1436</v>
      </c>
    </row>
    <row r="736" spans="3:4" ht="15" customHeight="1" x14ac:dyDescent="0.25">
      <c r="C736" s="5" t="s">
        <v>751</v>
      </c>
      <c r="D736" s="71" t="s">
        <v>1446</v>
      </c>
    </row>
    <row r="737" spans="3:4" ht="15" customHeight="1" x14ac:dyDescent="0.25">
      <c r="C737" s="5" t="s">
        <v>752</v>
      </c>
      <c r="D737" s="71" t="s">
        <v>1436</v>
      </c>
    </row>
    <row r="738" spans="3:4" ht="15" customHeight="1" x14ac:dyDescent="0.25">
      <c r="C738" s="5" t="s">
        <v>753</v>
      </c>
      <c r="D738" s="71" t="s">
        <v>1445</v>
      </c>
    </row>
    <row r="739" spans="3:4" ht="15" customHeight="1" x14ac:dyDescent="0.25">
      <c r="C739" s="5" t="s">
        <v>754</v>
      </c>
      <c r="D739" s="71" t="s">
        <v>1441</v>
      </c>
    </row>
    <row r="740" spans="3:4" ht="15" customHeight="1" x14ac:dyDescent="0.25">
      <c r="C740" s="5" t="s">
        <v>755</v>
      </c>
      <c r="D740" s="71" t="s">
        <v>1441</v>
      </c>
    </row>
    <row r="741" spans="3:4" ht="15" customHeight="1" x14ac:dyDescent="0.25">
      <c r="C741" s="5" t="s">
        <v>756</v>
      </c>
      <c r="D741" s="71" t="s">
        <v>1447</v>
      </c>
    </row>
    <row r="742" spans="3:4" ht="15" customHeight="1" x14ac:dyDescent="0.25">
      <c r="C742" s="5" t="s">
        <v>757</v>
      </c>
      <c r="D742" s="71" t="s">
        <v>1436</v>
      </c>
    </row>
    <row r="743" spans="3:4" ht="15" customHeight="1" x14ac:dyDescent="0.25">
      <c r="C743" s="5" t="s">
        <v>758</v>
      </c>
      <c r="D743" s="71" t="s">
        <v>1443</v>
      </c>
    </row>
    <row r="744" spans="3:4" ht="15" customHeight="1" x14ac:dyDescent="0.25">
      <c r="C744" s="5" t="s">
        <v>759</v>
      </c>
      <c r="D744" s="71" t="s">
        <v>1447</v>
      </c>
    </row>
    <row r="745" spans="3:4" ht="15" customHeight="1" x14ac:dyDescent="0.25">
      <c r="C745" s="5" t="s">
        <v>760</v>
      </c>
      <c r="D745" s="71" t="s">
        <v>1437</v>
      </c>
    </row>
    <row r="746" spans="3:4" ht="15" customHeight="1" x14ac:dyDescent="0.25">
      <c r="C746" s="5" t="s">
        <v>761</v>
      </c>
      <c r="D746" s="71" t="s">
        <v>1436</v>
      </c>
    </row>
    <row r="747" spans="3:4" ht="15" customHeight="1" x14ac:dyDescent="0.25">
      <c r="C747" s="5" t="s">
        <v>762</v>
      </c>
      <c r="D747" s="71" t="s">
        <v>1447</v>
      </c>
    </row>
    <row r="748" spans="3:4" ht="15" customHeight="1" x14ac:dyDescent="0.25">
      <c r="C748" s="5" t="s">
        <v>763</v>
      </c>
      <c r="D748" s="71" t="s">
        <v>1441</v>
      </c>
    </row>
    <row r="749" spans="3:4" ht="15" customHeight="1" x14ac:dyDescent="0.25">
      <c r="C749" s="5" t="s">
        <v>764</v>
      </c>
      <c r="D749" s="71" t="s">
        <v>1436</v>
      </c>
    </row>
    <row r="750" spans="3:4" ht="15" customHeight="1" x14ac:dyDescent="0.25">
      <c r="C750" s="5" t="s">
        <v>765</v>
      </c>
      <c r="D750" s="71" t="s">
        <v>1437</v>
      </c>
    </row>
    <row r="751" spans="3:4" ht="15" customHeight="1" x14ac:dyDescent="0.25">
      <c r="C751" s="5" t="s">
        <v>766</v>
      </c>
      <c r="D751" s="71" t="s">
        <v>1446</v>
      </c>
    </row>
    <row r="752" spans="3:4" ht="15" customHeight="1" x14ac:dyDescent="0.25">
      <c r="C752" s="5" t="s">
        <v>767</v>
      </c>
      <c r="D752" s="71" t="s">
        <v>1441</v>
      </c>
    </row>
    <row r="753" spans="3:4" ht="15" customHeight="1" x14ac:dyDescent="0.25">
      <c r="C753" s="5" t="s">
        <v>768</v>
      </c>
      <c r="D753" s="71" t="s">
        <v>1437</v>
      </c>
    </row>
    <row r="754" spans="3:4" ht="15" customHeight="1" x14ac:dyDescent="0.25">
      <c r="C754" s="5" t="s">
        <v>769</v>
      </c>
      <c r="D754" s="71" t="s">
        <v>1447</v>
      </c>
    </row>
    <row r="755" spans="3:4" ht="15" customHeight="1" x14ac:dyDescent="0.25">
      <c r="C755" s="5" t="s">
        <v>770</v>
      </c>
      <c r="D755" s="71" t="s">
        <v>1437</v>
      </c>
    </row>
    <row r="756" spans="3:4" ht="15" customHeight="1" x14ac:dyDescent="0.25">
      <c r="C756" s="5" t="s">
        <v>771</v>
      </c>
      <c r="D756" s="71" t="s">
        <v>1436</v>
      </c>
    </row>
    <row r="757" spans="3:4" ht="15" customHeight="1" x14ac:dyDescent="0.25">
      <c r="C757" s="5" t="s">
        <v>772</v>
      </c>
      <c r="D757" s="71" t="s">
        <v>1440</v>
      </c>
    </row>
    <row r="758" spans="3:4" ht="15" customHeight="1" x14ac:dyDescent="0.25">
      <c r="C758" s="5" t="s">
        <v>773</v>
      </c>
      <c r="D758" s="71" t="s">
        <v>1441</v>
      </c>
    </row>
    <row r="759" spans="3:4" ht="15" customHeight="1" x14ac:dyDescent="0.25">
      <c r="C759" s="5" t="s">
        <v>774</v>
      </c>
      <c r="D759" s="71" t="s">
        <v>1445</v>
      </c>
    </row>
    <row r="760" spans="3:4" ht="15" customHeight="1" x14ac:dyDescent="0.25">
      <c r="C760" s="5" t="s">
        <v>775</v>
      </c>
      <c r="D760" s="71" t="s">
        <v>1436</v>
      </c>
    </row>
    <row r="761" spans="3:4" ht="15" customHeight="1" x14ac:dyDescent="0.25">
      <c r="C761" s="5" t="s">
        <v>776</v>
      </c>
      <c r="D761" s="71" t="s">
        <v>1447</v>
      </c>
    </row>
    <row r="762" spans="3:4" ht="15" customHeight="1" x14ac:dyDescent="0.25">
      <c r="C762" s="5" t="s">
        <v>777</v>
      </c>
      <c r="D762" s="71" t="s">
        <v>1436</v>
      </c>
    </row>
    <row r="763" spans="3:4" ht="15" customHeight="1" x14ac:dyDescent="0.25">
      <c r="C763" s="5" t="s">
        <v>778</v>
      </c>
      <c r="D763" s="71" t="s">
        <v>1444</v>
      </c>
    </row>
    <row r="764" spans="3:4" ht="15" customHeight="1" x14ac:dyDescent="0.25">
      <c r="C764" s="5" t="s">
        <v>779</v>
      </c>
      <c r="D764" s="71" t="s">
        <v>1441</v>
      </c>
    </row>
    <row r="765" spans="3:4" ht="15" customHeight="1" x14ac:dyDescent="0.25">
      <c r="C765" s="5" t="s">
        <v>780</v>
      </c>
      <c r="D765" s="71" t="s">
        <v>1443</v>
      </c>
    </row>
    <row r="766" spans="3:4" ht="15" customHeight="1" x14ac:dyDescent="0.25">
      <c r="C766" s="5" t="s">
        <v>781</v>
      </c>
      <c r="D766" s="71" t="s">
        <v>1437</v>
      </c>
    </row>
    <row r="767" spans="3:4" ht="15" customHeight="1" x14ac:dyDescent="0.25">
      <c r="C767" s="5" t="s">
        <v>782</v>
      </c>
      <c r="D767" s="71" t="s">
        <v>1443</v>
      </c>
    </row>
    <row r="768" spans="3:4" ht="15" customHeight="1" x14ac:dyDescent="0.25">
      <c r="C768" s="5" t="s">
        <v>783</v>
      </c>
      <c r="D768" s="71" t="s">
        <v>1441</v>
      </c>
    </row>
    <row r="769" spans="3:4" ht="15" customHeight="1" x14ac:dyDescent="0.25">
      <c r="C769" s="5" t="s">
        <v>784</v>
      </c>
      <c r="D769" s="71" t="s">
        <v>1436</v>
      </c>
    </row>
    <row r="770" spans="3:4" ht="15" customHeight="1" x14ac:dyDescent="0.25">
      <c r="C770" s="5" t="s">
        <v>785</v>
      </c>
      <c r="D770" s="71" t="s">
        <v>1450</v>
      </c>
    </row>
    <row r="771" spans="3:4" ht="15" customHeight="1" x14ac:dyDescent="0.25">
      <c r="C771" s="5" t="s">
        <v>786</v>
      </c>
      <c r="D771" s="71" t="s">
        <v>1449</v>
      </c>
    </row>
    <row r="772" spans="3:4" ht="15" customHeight="1" x14ac:dyDescent="0.25">
      <c r="C772" s="5" t="s">
        <v>787</v>
      </c>
      <c r="D772" s="71" t="s">
        <v>1448</v>
      </c>
    </row>
    <row r="773" spans="3:4" ht="15" customHeight="1" x14ac:dyDescent="0.25">
      <c r="C773" s="5" t="s">
        <v>788</v>
      </c>
      <c r="D773" s="71" t="s">
        <v>1450</v>
      </c>
    </row>
    <row r="774" spans="3:4" ht="15" customHeight="1" x14ac:dyDescent="0.25">
      <c r="C774" s="5" t="s">
        <v>789</v>
      </c>
      <c r="D774" s="71" t="s">
        <v>1441</v>
      </c>
    </row>
    <row r="775" spans="3:4" ht="15" customHeight="1" x14ac:dyDescent="0.25">
      <c r="C775" s="5" t="s">
        <v>790</v>
      </c>
      <c r="D775" s="71" t="s">
        <v>1445</v>
      </c>
    </row>
    <row r="776" spans="3:4" ht="15" customHeight="1" x14ac:dyDescent="0.25">
      <c r="C776" s="5" t="s">
        <v>791</v>
      </c>
      <c r="D776" s="71" t="s">
        <v>1436</v>
      </c>
    </row>
    <row r="777" spans="3:4" ht="15" customHeight="1" x14ac:dyDescent="0.25">
      <c r="C777" s="5" t="s">
        <v>792</v>
      </c>
      <c r="D777" s="71" t="s">
        <v>1443</v>
      </c>
    </row>
    <row r="778" spans="3:4" ht="15" customHeight="1" x14ac:dyDescent="0.25">
      <c r="C778" s="5" t="s">
        <v>793</v>
      </c>
      <c r="D778" s="71" t="s">
        <v>1451</v>
      </c>
    </row>
    <row r="779" spans="3:4" ht="15" customHeight="1" x14ac:dyDescent="0.25">
      <c r="C779" s="5" t="s">
        <v>794</v>
      </c>
      <c r="D779" s="71" t="s">
        <v>1436</v>
      </c>
    </row>
    <row r="780" spans="3:4" ht="15" customHeight="1" x14ac:dyDescent="0.25">
      <c r="C780" s="5" t="s">
        <v>795</v>
      </c>
      <c r="D780" s="71" t="s">
        <v>1443</v>
      </c>
    </row>
    <row r="781" spans="3:4" ht="15" customHeight="1" x14ac:dyDescent="0.25">
      <c r="C781" s="5" t="s">
        <v>796</v>
      </c>
      <c r="D781" s="71" t="s">
        <v>1443</v>
      </c>
    </row>
    <row r="782" spans="3:4" ht="15" customHeight="1" x14ac:dyDescent="0.25">
      <c r="C782" s="5" t="s">
        <v>797</v>
      </c>
      <c r="D782" s="71" t="s">
        <v>1437</v>
      </c>
    </row>
    <row r="783" spans="3:4" ht="15" customHeight="1" x14ac:dyDescent="0.25">
      <c r="C783" s="5" t="s">
        <v>798</v>
      </c>
      <c r="D783" s="71" t="s">
        <v>1437</v>
      </c>
    </row>
    <row r="784" spans="3:4" ht="15" customHeight="1" x14ac:dyDescent="0.25">
      <c r="C784" s="5" t="s">
        <v>799</v>
      </c>
      <c r="D784" s="71" t="s">
        <v>1436</v>
      </c>
    </row>
    <row r="785" spans="3:4" ht="15" customHeight="1" x14ac:dyDescent="0.25">
      <c r="C785" s="5" t="s">
        <v>800</v>
      </c>
      <c r="D785" s="71" t="s">
        <v>1447</v>
      </c>
    </row>
    <row r="786" spans="3:4" ht="15" customHeight="1" x14ac:dyDescent="0.25">
      <c r="C786" s="5" t="s">
        <v>801</v>
      </c>
      <c r="D786" s="71" t="s">
        <v>1436</v>
      </c>
    </row>
    <row r="787" spans="3:4" ht="15" customHeight="1" x14ac:dyDescent="0.25">
      <c r="C787" s="5" t="s">
        <v>802</v>
      </c>
      <c r="D787" s="71" t="s">
        <v>1449</v>
      </c>
    </row>
    <row r="788" spans="3:4" ht="15" customHeight="1" x14ac:dyDescent="0.25">
      <c r="C788" s="5" t="s">
        <v>803</v>
      </c>
      <c r="D788" s="71" t="s">
        <v>1446</v>
      </c>
    </row>
    <row r="789" spans="3:4" ht="15" customHeight="1" x14ac:dyDescent="0.25">
      <c r="C789" s="5" t="s">
        <v>804</v>
      </c>
      <c r="D789" s="71" t="s">
        <v>1436</v>
      </c>
    </row>
    <row r="790" spans="3:4" ht="15" customHeight="1" x14ac:dyDescent="0.25">
      <c r="C790" s="5" t="s">
        <v>805</v>
      </c>
      <c r="D790" s="71" t="s">
        <v>1445</v>
      </c>
    </row>
    <row r="791" spans="3:4" ht="15" customHeight="1" x14ac:dyDescent="0.25">
      <c r="C791" s="5" t="s">
        <v>806</v>
      </c>
      <c r="D791" s="71" t="s">
        <v>1449</v>
      </c>
    </row>
    <row r="792" spans="3:4" ht="15" customHeight="1" x14ac:dyDescent="0.25">
      <c r="C792" s="5" t="s">
        <v>807</v>
      </c>
      <c r="D792" s="71" t="s">
        <v>1446</v>
      </c>
    </row>
    <row r="793" spans="3:4" ht="15" customHeight="1" x14ac:dyDescent="0.25">
      <c r="C793" s="5" t="s">
        <v>808</v>
      </c>
      <c r="D793" s="71" t="s">
        <v>1436</v>
      </c>
    </row>
    <row r="794" spans="3:4" ht="15" customHeight="1" x14ac:dyDescent="0.25">
      <c r="C794" s="5" t="s">
        <v>809</v>
      </c>
      <c r="D794" s="71" t="s">
        <v>1445</v>
      </c>
    </row>
    <row r="795" spans="3:4" ht="15" customHeight="1" x14ac:dyDescent="0.25">
      <c r="C795" s="5" t="s">
        <v>810</v>
      </c>
      <c r="D795" s="71" t="s">
        <v>1436</v>
      </c>
    </row>
    <row r="796" spans="3:4" ht="15" customHeight="1" x14ac:dyDescent="0.25">
      <c r="C796" s="5" t="s">
        <v>811</v>
      </c>
      <c r="D796" s="71" t="s">
        <v>1449</v>
      </c>
    </row>
    <row r="797" spans="3:4" ht="15" customHeight="1" x14ac:dyDescent="0.25">
      <c r="C797" s="5" t="s">
        <v>812</v>
      </c>
      <c r="D797" s="71" t="s">
        <v>1437</v>
      </c>
    </row>
    <row r="798" spans="3:4" ht="15" customHeight="1" x14ac:dyDescent="0.25">
      <c r="C798" s="5" t="s">
        <v>813</v>
      </c>
      <c r="D798" s="71" t="s">
        <v>1436</v>
      </c>
    </row>
    <row r="799" spans="3:4" ht="15" customHeight="1" x14ac:dyDescent="0.25">
      <c r="C799" s="5" t="s">
        <v>814</v>
      </c>
      <c r="D799" s="71" t="s">
        <v>1437</v>
      </c>
    </row>
    <row r="800" spans="3:4" ht="15" customHeight="1" x14ac:dyDescent="0.25">
      <c r="C800" s="5" t="s">
        <v>815</v>
      </c>
      <c r="D800" s="71" t="s">
        <v>1446</v>
      </c>
    </row>
    <row r="801" spans="3:4" ht="15" customHeight="1" x14ac:dyDescent="0.25">
      <c r="C801" s="5" t="s">
        <v>816</v>
      </c>
      <c r="D801" s="71" t="s">
        <v>1437</v>
      </c>
    </row>
    <row r="802" spans="3:4" ht="15" customHeight="1" x14ac:dyDescent="0.25">
      <c r="C802" s="5" t="s">
        <v>817</v>
      </c>
      <c r="D802" s="71" t="s">
        <v>1446</v>
      </c>
    </row>
    <row r="803" spans="3:4" ht="15" customHeight="1" x14ac:dyDescent="0.25">
      <c r="C803" s="5" t="s">
        <v>818</v>
      </c>
      <c r="D803" s="71" t="s">
        <v>1440</v>
      </c>
    </row>
    <row r="804" spans="3:4" ht="15" customHeight="1" x14ac:dyDescent="0.25">
      <c r="C804" s="5" t="s">
        <v>819</v>
      </c>
      <c r="D804" s="71" t="s">
        <v>1436</v>
      </c>
    </row>
    <row r="805" spans="3:4" ht="15" customHeight="1" x14ac:dyDescent="0.25">
      <c r="C805" s="5" t="s">
        <v>820</v>
      </c>
      <c r="D805" s="71" t="s">
        <v>1444</v>
      </c>
    </row>
    <row r="806" spans="3:4" ht="15" customHeight="1" x14ac:dyDescent="0.25">
      <c r="C806" s="5" t="s">
        <v>821</v>
      </c>
      <c r="D806" s="71" t="s">
        <v>1437</v>
      </c>
    </row>
    <row r="807" spans="3:4" ht="15" customHeight="1" x14ac:dyDescent="0.25">
      <c r="C807" s="5" t="s">
        <v>822</v>
      </c>
      <c r="D807" s="71" t="s">
        <v>1450</v>
      </c>
    </row>
    <row r="808" spans="3:4" ht="15" customHeight="1" x14ac:dyDescent="0.25">
      <c r="C808" s="5" t="s">
        <v>823</v>
      </c>
      <c r="D808" s="71" t="s">
        <v>1445</v>
      </c>
    </row>
    <row r="809" spans="3:4" ht="15" customHeight="1" x14ac:dyDescent="0.25">
      <c r="C809" s="5" t="s">
        <v>824</v>
      </c>
      <c r="D809" s="71" t="s">
        <v>1447</v>
      </c>
    </row>
    <row r="810" spans="3:4" ht="15" customHeight="1" x14ac:dyDescent="0.25">
      <c r="C810" s="5" t="s">
        <v>825</v>
      </c>
      <c r="D810" s="71" t="s">
        <v>1446</v>
      </c>
    </row>
    <row r="811" spans="3:4" ht="15" customHeight="1" x14ac:dyDescent="0.25">
      <c r="C811" s="5" t="s">
        <v>826</v>
      </c>
      <c r="D811" s="71" t="s">
        <v>1447</v>
      </c>
    </row>
    <row r="812" spans="3:4" ht="15" customHeight="1" x14ac:dyDescent="0.25">
      <c r="C812" s="5" t="s">
        <v>827</v>
      </c>
      <c r="D812" s="71" t="s">
        <v>1446</v>
      </c>
    </row>
    <row r="813" spans="3:4" ht="15" customHeight="1" x14ac:dyDescent="0.25">
      <c r="C813" s="5" t="s">
        <v>828</v>
      </c>
      <c r="D813" s="71" t="s">
        <v>1437</v>
      </c>
    </row>
    <row r="814" spans="3:4" ht="15" customHeight="1" x14ac:dyDescent="0.25">
      <c r="C814" s="5" t="s">
        <v>829</v>
      </c>
      <c r="D814" s="71" t="s">
        <v>1449</v>
      </c>
    </row>
    <row r="815" spans="3:4" ht="15" customHeight="1" x14ac:dyDescent="0.25">
      <c r="C815" s="5" t="s">
        <v>830</v>
      </c>
      <c r="D815" s="71" t="s">
        <v>1441</v>
      </c>
    </row>
    <row r="816" spans="3:4" ht="15" customHeight="1" x14ac:dyDescent="0.25">
      <c r="C816" s="5" t="s">
        <v>831</v>
      </c>
      <c r="D816" s="71" t="s">
        <v>1441</v>
      </c>
    </row>
    <row r="817" spans="3:4" ht="15" customHeight="1" x14ac:dyDescent="0.25">
      <c r="C817" s="5" t="s">
        <v>832</v>
      </c>
      <c r="D817" s="71" t="s">
        <v>1441</v>
      </c>
    </row>
    <row r="818" spans="3:4" ht="15" customHeight="1" x14ac:dyDescent="0.25">
      <c r="C818" s="5" t="s">
        <v>833</v>
      </c>
      <c r="D818" s="71" t="s">
        <v>1441</v>
      </c>
    </row>
    <row r="819" spans="3:4" ht="15" customHeight="1" x14ac:dyDescent="0.25">
      <c r="C819" s="5" t="s">
        <v>834</v>
      </c>
      <c r="D819" s="71" t="s">
        <v>1450</v>
      </c>
    </row>
    <row r="820" spans="3:4" ht="15" customHeight="1" x14ac:dyDescent="0.25">
      <c r="C820" s="5" t="s">
        <v>835</v>
      </c>
      <c r="D820" s="71" t="s">
        <v>1447</v>
      </c>
    </row>
    <row r="821" spans="3:4" ht="15" customHeight="1" x14ac:dyDescent="0.25">
      <c r="C821" s="5" t="s">
        <v>836</v>
      </c>
      <c r="D821" s="71" t="s">
        <v>1444</v>
      </c>
    </row>
    <row r="822" spans="3:4" ht="15" customHeight="1" x14ac:dyDescent="0.25">
      <c r="C822" s="5" t="s">
        <v>837</v>
      </c>
      <c r="D822" s="71" t="s">
        <v>1444</v>
      </c>
    </row>
    <row r="823" spans="3:4" ht="15" customHeight="1" x14ac:dyDescent="0.25">
      <c r="C823" s="5" t="s">
        <v>838</v>
      </c>
      <c r="D823" s="71" t="s">
        <v>1440</v>
      </c>
    </row>
    <row r="824" spans="3:4" ht="15" customHeight="1" x14ac:dyDescent="0.25">
      <c r="C824" s="5" t="s">
        <v>839</v>
      </c>
      <c r="D824" s="71" t="s">
        <v>1436</v>
      </c>
    </row>
    <row r="825" spans="3:4" ht="15" customHeight="1" x14ac:dyDescent="0.25">
      <c r="C825" s="5" t="s">
        <v>840</v>
      </c>
      <c r="D825" s="71" t="s">
        <v>1446</v>
      </c>
    </row>
    <row r="826" spans="3:4" ht="15" customHeight="1" x14ac:dyDescent="0.25">
      <c r="C826" s="5" t="s">
        <v>841</v>
      </c>
      <c r="D826" s="71" t="s">
        <v>1441</v>
      </c>
    </row>
    <row r="827" spans="3:4" ht="15" customHeight="1" x14ac:dyDescent="0.25">
      <c r="C827" s="5" t="s">
        <v>842</v>
      </c>
      <c r="D827" s="71" t="s">
        <v>1444</v>
      </c>
    </row>
    <row r="828" spans="3:4" ht="15" customHeight="1" x14ac:dyDescent="0.25">
      <c r="C828" s="5" t="s">
        <v>843</v>
      </c>
      <c r="D828" s="71" t="s">
        <v>1437</v>
      </c>
    </row>
    <row r="829" spans="3:4" ht="15" customHeight="1" x14ac:dyDescent="0.25">
      <c r="C829" s="5" t="s">
        <v>844</v>
      </c>
      <c r="D829" s="71" t="s">
        <v>1441</v>
      </c>
    </row>
    <row r="830" spans="3:4" ht="15" customHeight="1" x14ac:dyDescent="0.25">
      <c r="C830" s="5" t="s">
        <v>845</v>
      </c>
      <c r="D830" s="71" t="s">
        <v>1441</v>
      </c>
    </row>
    <row r="831" spans="3:4" ht="15" customHeight="1" x14ac:dyDescent="0.25">
      <c r="C831" s="5" t="s">
        <v>846</v>
      </c>
      <c r="D831" s="71" t="s">
        <v>1436</v>
      </c>
    </row>
    <row r="832" spans="3:4" ht="15" customHeight="1" x14ac:dyDescent="0.25">
      <c r="C832" s="5" t="s">
        <v>847</v>
      </c>
      <c r="D832" s="71" t="s">
        <v>1447</v>
      </c>
    </row>
    <row r="833" spans="3:4" ht="15" customHeight="1" x14ac:dyDescent="0.25">
      <c r="C833" s="5" t="s">
        <v>848</v>
      </c>
      <c r="D833" s="71" t="s">
        <v>1437</v>
      </c>
    </row>
    <row r="834" spans="3:4" ht="15" customHeight="1" x14ac:dyDescent="0.25">
      <c r="C834" s="5" t="s">
        <v>849</v>
      </c>
      <c r="D834" s="71" t="s">
        <v>1436</v>
      </c>
    </row>
    <row r="835" spans="3:4" ht="15" customHeight="1" x14ac:dyDescent="0.25">
      <c r="C835" s="5" t="s">
        <v>850</v>
      </c>
      <c r="D835" s="71" t="s">
        <v>1450</v>
      </c>
    </row>
    <row r="836" spans="3:4" ht="15" customHeight="1" x14ac:dyDescent="0.25">
      <c r="C836" s="5" t="s">
        <v>851</v>
      </c>
      <c r="D836" s="71" t="s">
        <v>1441</v>
      </c>
    </row>
    <row r="837" spans="3:4" ht="15" customHeight="1" x14ac:dyDescent="0.25">
      <c r="C837" s="5" t="s">
        <v>852</v>
      </c>
      <c r="D837" s="71" t="s">
        <v>1437</v>
      </c>
    </row>
    <row r="838" spans="3:4" ht="15" customHeight="1" x14ac:dyDescent="0.25">
      <c r="C838" s="5" t="s">
        <v>853</v>
      </c>
      <c r="D838" s="71" t="s">
        <v>1446</v>
      </c>
    </row>
    <row r="839" spans="3:4" ht="15" customHeight="1" x14ac:dyDescent="0.25">
      <c r="C839" s="5" t="s">
        <v>854</v>
      </c>
      <c r="D839" s="71" t="s">
        <v>1441</v>
      </c>
    </row>
    <row r="840" spans="3:4" ht="15" customHeight="1" x14ac:dyDescent="0.25">
      <c r="C840" s="5" t="s">
        <v>855</v>
      </c>
      <c r="D840" s="71" t="s">
        <v>1437</v>
      </c>
    </row>
    <row r="841" spans="3:4" ht="15" customHeight="1" x14ac:dyDescent="0.25">
      <c r="C841" s="5" t="s">
        <v>856</v>
      </c>
      <c r="D841" s="71" t="s">
        <v>1443</v>
      </c>
    </row>
    <row r="842" spans="3:4" ht="15" customHeight="1" x14ac:dyDescent="0.25">
      <c r="C842" s="5" t="s">
        <v>857</v>
      </c>
      <c r="D842" s="71" t="s">
        <v>1451</v>
      </c>
    </row>
    <row r="843" spans="3:4" ht="15" customHeight="1" x14ac:dyDescent="0.25">
      <c r="C843" s="5" t="s">
        <v>858</v>
      </c>
      <c r="D843" s="71" t="s">
        <v>1441</v>
      </c>
    </row>
    <row r="844" spans="3:4" ht="15" customHeight="1" x14ac:dyDescent="0.25">
      <c r="C844" s="5" t="s">
        <v>859</v>
      </c>
      <c r="D844" s="71" t="s">
        <v>1436</v>
      </c>
    </row>
    <row r="845" spans="3:4" ht="15" customHeight="1" x14ac:dyDescent="0.25">
      <c r="C845" s="5" t="s">
        <v>860</v>
      </c>
      <c r="D845" s="71" t="s">
        <v>1451</v>
      </c>
    </row>
    <row r="846" spans="3:4" ht="15" customHeight="1" x14ac:dyDescent="0.25">
      <c r="C846" s="5" t="s">
        <v>861</v>
      </c>
      <c r="D846" s="71" t="s">
        <v>1447</v>
      </c>
    </row>
    <row r="847" spans="3:4" ht="15" customHeight="1" x14ac:dyDescent="0.25">
      <c r="C847" s="5" t="s">
        <v>862</v>
      </c>
      <c r="D847" s="71" t="s">
        <v>1437</v>
      </c>
    </row>
    <row r="848" spans="3:4" ht="15" customHeight="1" x14ac:dyDescent="0.25">
      <c r="C848" s="5" t="s">
        <v>863</v>
      </c>
      <c r="D848" s="71" t="s">
        <v>1443</v>
      </c>
    </row>
    <row r="849" spans="3:4" ht="15" customHeight="1" x14ac:dyDescent="0.25">
      <c r="C849" s="5" t="s">
        <v>864</v>
      </c>
      <c r="D849" s="71" t="s">
        <v>1441</v>
      </c>
    </row>
    <row r="850" spans="3:4" ht="15" customHeight="1" x14ac:dyDescent="0.25">
      <c r="C850" s="5" t="s">
        <v>865</v>
      </c>
      <c r="D850" s="71" t="s">
        <v>1437</v>
      </c>
    </row>
    <row r="851" spans="3:4" ht="15" customHeight="1" x14ac:dyDescent="0.25">
      <c r="C851" s="5" t="s">
        <v>866</v>
      </c>
      <c r="D851" s="71" t="s">
        <v>1446</v>
      </c>
    </row>
    <row r="852" spans="3:4" ht="15" customHeight="1" x14ac:dyDescent="0.25">
      <c r="C852" s="5" t="s">
        <v>867</v>
      </c>
      <c r="D852" s="71" t="s">
        <v>1436</v>
      </c>
    </row>
    <row r="853" spans="3:4" ht="15" customHeight="1" x14ac:dyDescent="0.25">
      <c r="C853" s="5" t="s">
        <v>868</v>
      </c>
      <c r="D853" s="71" t="s">
        <v>1447</v>
      </c>
    </row>
    <row r="854" spans="3:4" ht="15" customHeight="1" x14ac:dyDescent="0.25">
      <c r="C854" s="5" t="s">
        <v>869</v>
      </c>
      <c r="D854" s="71" t="s">
        <v>1436</v>
      </c>
    </row>
    <row r="855" spans="3:4" ht="15" customHeight="1" x14ac:dyDescent="0.25">
      <c r="C855" s="5" t="s">
        <v>870</v>
      </c>
      <c r="D855" s="71" t="s">
        <v>1443</v>
      </c>
    </row>
    <row r="856" spans="3:4" ht="15" customHeight="1" x14ac:dyDescent="0.25">
      <c r="C856" s="5" t="s">
        <v>871</v>
      </c>
      <c r="D856" s="71" t="s">
        <v>1436</v>
      </c>
    </row>
    <row r="857" spans="3:4" ht="15" customHeight="1" x14ac:dyDescent="0.25">
      <c r="C857" s="5" t="s">
        <v>872</v>
      </c>
      <c r="D857" s="71" t="s">
        <v>1447</v>
      </c>
    </row>
    <row r="858" spans="3:4" ht="15" customHeight="1" x14ac:dyDescent="0.25">
      <c r="C858" s="5" t="s">
        <v>873</v>
      </c>
      <c r="D858" s="71" t="s">
        <v>1442</v>
      </c>
    </row>
    <row r="859" spans="3:4" ht="15" customHeight="1" x14ac:dyDescent="0.25">
      <c r="C859" s="5" t="s">
        <v>874</v>
      </c>
      <c r="D859" s="71" t="s">
        <v>1440</v>
      </c>
    </row>
    <row r="860" spans="3:4" ht="15" customHeight="1" x14ac:dyDescent="0.25">
      <c r="C860" s="5" t="s">
        <v>875</v>
      </c>
      <c r="D860" s="71" t="s">
        <v>1441</v>
      </c>
    </row>
    <row r="861" spans="3:4" ht="15" customHeight="1" x14ac:dyDescent="0.25">
      <c r="C861" s="5" t="s">
        <v>876</v>
      </c>
      <c r="D861" s="71" t="s">
        <v>1437</v>
      </c>
    </row>
    <row r="862" spans="3:4" ht="15" customHeight="1" x14ac:dyDescent="0.25">
      <c r="C862" s="5" t="s">
        <v>877</v>
      </c>
      <c r="D862" s="71" t="s">
        <v>1449</v>
      </c>
    </row>
    <row r="863" spans="3:4" ht="15" customHeight="1" x14ac:dyDescent="0.25">
      <c r="C863" s="5" t="s">
        <v>878</v>
      </c>
      <c r="D863" s="71" t="s">
        <v>1437</v>
      </c>
    </row>
    <row r="864" spans="3:4" ht="15" customHeight="1" x14ac:dyDescent="0.25">
      <c r="C864" s="5" t="s">
        <v>879</v>
      </c>
      <c r="D864" s="71" t="s">
        <v>1441</v>
      </c>
    </row>
    <row r="865" spans="3:4" ht="15" customHeight="1" x14ac:dyDescent="0.25">
      <c r="C865" s="5" t="s">
        <v>880</v>
      </c>
      <c r="D865" s="71" t="s">
        <v>1437</v>
      </c>
    </row>
    <row r="866" spans="3:4" ht="15" customHeight="1" x14ac:dyDescent="0.25">
      <c r="C866" s="5" t="s">
        <v>881</v>
      </c>
      <c r="D866" s="71" t="s">
        <v>1441</v>
      </c>
    </row>
    <row r="867" spans="3:4" ht="15" customHeight="1" x14ac:dyDescent="0.25">
      <c r="C867" s="5" t="s">
        <v>882</v>
      </c>
      <c r="D867" s="71" t="s">
        <v>1437</v>
      </c>
    </row>
    <row r="868" spans="3:4" ht="15" customHeight="1" x14ac:dyDescent="0.25">
      <c r="C868" s="5" t="s">
        <v>883</v>
      </c>
      <c r="D868" s="71" t="s">
        <v>1440</v>
      </c>
    </row>
    <row r="869" spans="3:4" ht="15" customHeight="1" x14ac:dyDescent="0.25">
      <c r="C869" s="5" t="s">
        <v>884</v>
      </c>
      <c r="D869" s="71" t="s">
        <v>1437</v>
      </c>
    </row>
    <row r="870" spans="3:4" ht="15" customHeight="1" x14ac:dyDescent="0.25">
      <c r="C870" s="5" t="s">
        <v>885</v>
      </c>
      <c r="D870" s="71" t="s">
        <v>1446</v>
      </c>
    </row>
    <row r="871" spans="3:4" ht="15" customHeight="1" x14ac:dyDescent="0.25">
      <c r="C871" s="5" t="s">
        <v>886</v>
      </c>
      <c r="D871" s="71" t="s">
        <v>1443</v>
      </c>
    </row>
    <row r="872" spans="3:4" ht="15" customHeight="1" x14ac:dyDescent="0.25">
      <c r="C872" s="5" t="s">
        <v>887</v>
      </c>
      <c r="D872" s="71" t="s">
        <v>1446</v>
      </c>
    </row>
    <row r="873" spans="3:4" ht="15" customHeight="1" x14ac:dyDescent="0.25">
      <c r="C873" s="5" t="s">
        <v>888</v>
      </c>
      <c r="D873" s="71" t="s">
        <v>1446</v>
      </c>
    </row>
    <row r="874" spans="3:4" ht="15" customHeight="1" x14ac:dyDescent="0.25">
      <c r="C874" s="5" t="s">
        <v>889</v>
      </c>
      <c r="D874" s="71" t="s">
        <v>1447</v>
      </c>
    </row>
    <row r="875" spans="3:4" ht="15" customHeight="1" x14ac:dyDescent="0.25">
      <c r="C875" s="5" t="s">
        <v>890</v>
      </c>
      <c r="D875" s="71" t="s">
        <v>1450</v>
      </c>
    </row>
    <row r="876" spans="3:4" ht="15" customHeight="1" x14ac:dyDescent="0.25">
      <c r="C876" s="5" t="s">
        <v>891</v>
      </c>
      <c r="D876" s="71" t="s">
        <v>1443</v>
      </c>
    </row>
    <row r="877" spans="3:4" ht="15" customHeight="1" x14ac:dyDescent="0.25">
      <c r="C877" s="5" t="s">
        <v>892</v>
      </c>
      <c r="D877" s="71" t="s">
        <v>1451</v>
      </c>
    </row>
    <row r="878" spans="3:4" ht="15" customHeight="1" x14ac:dyDescent="0.25">
      <c r="C878" s="5" t="s">
        <v>893</v>
      </c>
      <c r="D878" s="71" t="s">
        <v>1442</v>
      </c>
    </row>
    <row r="879" spans="3:4" ht="15" customHeight="1" x14ac:dyDescent="0.25">
      <c r="C879" s="5" t="s">
        <v>894</v>
      </c>
      <c r="D879" s="71" t="s">
        <v>1436</v>
      </c>
    </row>
    <row r="880" spans="3:4" ht="15" customHeight="1" x14ac:dyDescent="0.25">
      <c r="C880" s="5" t="s">
        <v>895</v>
      </c>
      <c r="D880" s="71" t="s">
        <v>1445</v>
      </c>
    </row>
    <row r="881" spans="3:4" ht="15" customHeight="1" x14ac:dyDescent="0.25">
      <c r="C881" s="5" t="s">
        <v>896</v>
      </c>
      <c r="D881" s="71" t="s">
        <v>1450</v>
      </c>
    </row>
    <row r="882" spans="3:4" ht="15" customHeight="1" x14ac:dyDescent="0.25">
      <c r="C882" s="5" t="s">
        <v>897</v>
      </c>
      <c r="D882" s="71" t="s">
        <v>1446</v>
      </c>
    </row>
    <row r="883" spans="3:4" ht="15" customHeight="1" x14ac:dyDescent="0.25">
      <c r="C883" s="5" t="s">
        <v>898</v>
      </c>
      <c r="D883" s="71" t="s">
        <v>1440</v>
      </c>
    </row>
    <row r="884" spans="3:4" ht="15" customHeight="1" x14ac:dyDescent="0.25">
      <c r="C884" s="5" t="s">
        <v>899</v>
      </c>
      <c r="D884" s="71" t="s">
        <v>1444</v>
      </c>
    </row>
    <row r="885" spans="3:4" ht="15" customHeight="1" x14ac:dyDescent="0.25">
      <c r="C885" s="5" t="s">
        <v>900</v>
      </c>
      <c r="D885" s="71" t="s">
        <v>1441</v>
      </c>
    </row>
    <row r="886" spans="3:4" ht="15" customHeight="1" x14ac:dyDescent="0.25">
      <c r="C886" s="5" t="s">
        <v>901</v>
      </c>
      <c r="D886" s="71" t="s">
        <v>1450</v>
      </c>
    </row>
    <row r="887" spans="3:4" ht="15" customHeight="1" x14ac:dyDescent="0.25">
      <c r="C887" s="5" t="s">
        <v>902</v>
      </c>
      <c r="D887" s="71" t="s">
        <v>1441</v>
      </c>
    </row>
    <row r="888" spans="3:4" ht="15" customHeight="1" x14ac:dyDescent="0.25">
      <c r="C888" s="5" t="s">
        <v>903</v>
      </c>
      <c r="D888" s="71" t="s">
        <v>1443</v>
      </c>
    </row>
    <row r="889" spans="3:4" ht="15" customHeight="1" x14ac:dyDescent="0.25">
      <c r="C889" s="5" t="s">
        <v>904</v>
      </c>
      <c r="D889" s="71" t="s">
        <v>1437</v>
      </c>
    </row>
    <row r="890" spans="3:4" ht="15" customHeight="1" x14ac:dyDescent="0.25">
      <c r="C890" s="5" t="s">
        <v>905</v>
      </c>
      <c r="D890" s="71" t="s">
        <v>1436</v>
      </c>
    </row>
    <row r="891" spans="3:4" ht="15" customHeight="1" x14ac:dyDescent="0.25">
      <c r="C891" s="5" t="s">
        <v>906</v>
      </c>
      <c r="D891" s="71" t="s">
        <v>1441</v>
      </c>
    </row>
    <row r="892" spans="3:4" ht="15" customHeight="1" x14ac:dyDescent="0.25">
      <c r="C892" s="5" t="s">
        <v>907</v>
      </c>
      <c r="D892" s="71" t="s">
        <v>1437</v>
      </c>
    </row>
    <row r="893" spans="3:4" ht="15" customHeight="1" x14ac:dyDescent="0.25">
      <c r="C893" s="5" t="s">
        <v>908</v>
      </c>
      <c r="D893" s="71" t="s">
        <v>1440</v>
      </c>
    </row>
    <row r="894" spans="3:4" ht="15" customHeight="1" x14ac:dyDescent="0.25">
      <c r="C894" s="5" t="s">
        <v>909</v>
      </c>
      <c r="D894" s="71" t="s">
        <v>1444</v>
      </c>
    </row>
    <row r="895" spans="3:4" ht="15" customHeight="1" x14ac:dyDescent="0.25">
      <c r="C895" s="5" t="s">
        <v>910</v>
      </c>
      <c r="D895" s="71" t="s">
        <v>1446</v>
      </c>
    </row>
    <row r="896" spans="3:4" ht="15" customHeight="1" x14ac:dyDescent="0.25">
      <c r="C896" s="5" t="s">
        <v>911</v>
      </c>
      <c r="D896" s="71" t="s">
        <v>1447</v>
      </c>
    </row>
    <row r="897" spans="3:4" ht="15" customHeight="1" x14ac:dyDescent="0.25">
      <c r="C897" s="5" t="s">
        <v>912</v>
      </c>
      <c r="D897" s="71" t="s">
        <v>1440</v>
      </c>
    </row>
    <row r="898" spans="3:4" ht="15" customHeight="1" x14ac:dyDescent="0.25">
      <c r="C898" s="5" t="s">
        <v>913</v>
      </c>
      <c r="D898" s="71" t="s">
        <v>1446</v>
      </c>
    </row>
    <row r="899" spans="3:4" ht="15" customHeight="1" x14ac:dyDescent="0.25">
      <c r="C899" s="5" t="s">
        <v>914</v>
      </c>
      <c r="D899" s="71" t="s">
        <v>1449</v>
      </c>
    </row>
    <row r="900" spans="3:4" ht="15" customHeight="1" x14ac:dyDescent="0.25">
      <c r="C900" s="5" t="s">
        <v>915</v>
      </c>
      <c r="D900" s="71" t="s">
        <v>1437</v>
      </c>
    </row>
    <row r="901" spans="3:4" ht="15" customHeight="1" x14ac:dyDescent="0.25">
      <c r="C901" s="5" t="s">
        <v>916</v>
      </c>
      <c r="D901" s="71" t="s">
        <v>1437</v>
      </c>
    </row>
    <row r="902" spans="3:4" ht="15" customHeight="1" x14ac:dyDescent="0.25">
      <c r="C902" s="5" t="s">
        <v>917</v>
      </c>
      <c r="D902" s="71" t="s">
        <v>1451</v>
      </c>
    </row>
    <row r="903" spans="3:4" ht="15" customHeight="1" x14ac:dyDescent="0.25">
      <c r="C903" s="5" t="s">
        <v>918</v>
      </c>
      <c r="D903" s="71" t="s">
        <v>1437</v>
      </c>
    </row>
    <row r="904" spans="3:4" ht="15" customHeight="1" x14ac:dyDescent="0.25">
      <c r="C904" s="5" t="s">
        <v>919</v>
      </c>
      <c r="D904" s="71" t="s">
        <v>1449</v>
      </c>
    </row>
    <row r="905" spans="3:4" ht="15" customHeight="1" x14ac:dyDescent="0.25">
      <c r="C905" s="5" t="s">
        <v>920</v>
      </c>
      <c r="D905" s="71" t="s">
        <v>1440</v>
      </c>
    </row>
    <row r="906" spans="3:4" ht="15" customHeight="1" x14ac:dyDescent="0.25">
      <c r="C906" s="5" t="s">
        <v>921</v>
      </c>
      <c r="D906" s="71" t="s">
        <v>1446</v>
      </c>
    </row>
    <row r="907" spans="3:4" ht="15" customHeight="1" x14ac:dyDescent="0.25">
      <c r="C907" s="5" t="s">
        <v>922</v>
      </c>
      <c r="D907" s="71" t="s">
        <v>1445</v>
      </c>
    </row>
    <row r="908" spans="3:4" ht="15" customHeight="1" x14ac:dyDescent="0.25">
      <c r="C908" s="5" t="s">
        <v>923</v>
      </c>
      <c r="D908" s="71" t="s">
        <v>1441</v>
      </c>
    </row>
    <row r="909" spans="3:4" ht="15" customHeight="1" x14ac:dyDescent="0.25">
      <c r="C909" s="5" t="s">
        <v>924</v>
      </c>
      <c r="D909" s="71" t="s">
        <v>1437</v>
      </c>
    </row>
    <row r="910" spans="3:4" ht="15" customHeight="1" x14ac:dyDescent="0.25">
      <c r="C910" s="5" t="s">
        <v>925</v>
      </c>
      <c r="D910" s="71" t="s">
        <v>1440</v>
      </c>
    </row>
    <row r="911" spans="3:4" ht="15" customHeight="1" x14ac:dyDescent="0.25">
      <c r="C911" s="5" t="s">
        <v>926</v>
      </c>
      <c r="D911" s="71" t="s">
        <v>1447</v>
      </c>
    </row>
    <row r="912" spans="3:4" ht="15" customHeight="1" x14ac:dyDescent="0.25">
      <c r="C912" s="5" t="s">
        <v>927</v>
      </c>
      <c r="D912" s="71" t="s">
        <v>1447</v>
      </c>
    </row>
    <row r="913" spans="3:4" ht="15" customHeight="1" x14ac:dyDescent="0.25">
      <c r="C913" s="5" t="s">
        <v>928</v>
      </c>
      <c r="D913" s="71" t="s">
        <v>1441</v>
      </c>
    </row>
    <row r="914" spans="3:4" ht="15" customHeight="1" x14ac:dyDescent="0.25">
      <c r="C914" s="5" t="s">
        <v>929</v>
      </c>
      <c r="D914" s="71" t="s">
        <v>1449</v>
      </c>
    </row>
    <row r="915" spans="3:4" ht="15" customHeight="1" x14ac:dyDescent="0.25">
      <c r="C915" s="5" t="s">
        <v>930</v>
      </c>
      <c r="D915" s="71" t="s">
        <v>1441</v>
      </c>
    </row>
    <row r="916" spans="3:4" ht="15" customHeight="1" x14ac:dyDescent="0.25">
      <c r="C916" s="5" t="s">
        <v>931</v>
      </c>
      <c r="D916" s="71" t="s">
        <v>1440</v>
      </c>
    </row>
    <row r="917" spans="3:4" ht="15" customHeight="1" x14ac:dyDescent="0.25">
      <c r="C917" s="5" t="s">
        <v>932</v>
      </c>
      <c r="D917" s="71" t="s">
        <v>1437</v>
      </c>
    </row>
    <row r="918" spans="3:4" ht="15" customHeight="1" x14ac:dyDescent="0.25">
      <c r="C918" s="5" t="s">
        <v>933</v>
      </c>
      <c r="D918" s="71" t="s">
        <v>1437</v>
      </c>
    </row>
    <row r="919" spans="3:4" ht="15" customHeight="1" x14ac:dyDescent="0.25">
      <c r="C919" s="5" t="s">
        <v>934</v>
      </c>
      <c r="D919" s="71" t="s">
        <v>1445</v>
      </c>
    </row>
    <row r="920" spans="3:4" ht="15" customHeight="1" x14ac:dyDescent="0.25">
      <c r="C920" s="5" t="s">
        <v>935</v>
      </c>
      <c r="D920" s="71" t="s">
        <v>1436</v>
      </c>
    </row>
    <row r="921" spans="3:4" ht="15" customHeight="1" x14ac:dyDescent="0.25">
      <c r="C921" s="5" t="s">
        <v>936</v>
      </c>
      <c r="D921" s="71" t="s">
        <v>1446</v>
      </c>
    </row>
    <row r="922" spans="3:4" ht="15" customHeight="1" x14ac:dyDescent="0.25">
      <c r="C922" s="5" t="s">
        <v>937</v>
      </c>
      <c r="D922" s="71" t="s">
        <v>1441</v>
      </c>
    </row>
    <row r="923" spans="3:4" ht="15" customHeight="1" x14ac:dyDescent="0.25">
      <c r="C923" s="5" t="s">
        <v>938</v>
      </c>
      <c r="D923" s="71" t="s">
        <v>1437</v>
      </c>
    </row>
    <row r="924" spans="3:4" ht="15" customHeight="1" x14ac:dyDescent="0.25">
      <c r="C924" s="5" t="s">
        <v>939</v>
      </c>
      <c r="D924" s="71" t="s">
        <v>1449</v>
      </c>
    </row>
    <row r="925" spans="3:4" ht="15" customHeight="1" x14ac:dyDescent="0.25">
      <c r="C925" s="5" t="s">
        <v>940</v>
      </c>
      <c r="D925" s="71" t="s">
        <v>1437</v>
      </c>
    </row>
    <row r="926" spans="3:4" ht="15" customHeight="1" x14ac:dyDescent="0.25">
      <c r="C926" s="5" t="s">
        <v>941</v>
      </c>
      <c r="D926" s="71" t="s">
        <v>1451</v>
      </c>
    </row>
    <row r="927" spans="3:4" ht="15" customHeight="1" x14ac:dyDescent="0.25">
      <c r="C927" s="5" t="s">
        <v>942</v>
      </c>
      <c r="D927" s="71" t="s">
        <v>1446</v>
      </c>
    </row>
    <row r="928" spans="3:4" ht="15" customHeight="1" x14ac:dyDescent="0.25">
      <c r="C928" s="5" t="s">
        <v>943</v>
      </c>
      <c r="D928" s="71" t="s">
        <v>1447</v>
      </c>
    </row>
    <row r="929" spans="3:4" ht="15" customHeight="1" x14ac:dyDescent="0.25">
      <c r="C929" s="5" t="s">
        <v>944</v>
      </c>
      <c r="D929" s="71" t="s">
        <v>1441</v>
      </c>
    </row>
    <row r="930" spans="3:4" ht="15" customHeight="1" x14ac:dyDescent="0.25">
      <c r="C930" s="5" t="s">
        <v>945</v>
      </c>
      <c r="D930" s="71" t="s">
        <v>1437</v>
      </c>
    </row>
    <row r="931" spans="3:4" ht="15" customHeight="1" x14ac:dyDescent="0.25">
      <c r="C931" s="5" t="s">
        <v>946</v>
      </c>
      <c r="D931" s="71" t="s">
        <v>1440</v>
      </c>
    </row>
    <row r="932" spans="3:4" ht="15" customHeight="1" x14ac:dyDescent="0.25">
      <c r="C932" s="5" t="s">
        <v>947</v>
      </c>
      <c r="D932" s="71" t="s">
        <v>1445</v>
      </c>
    </row>
    <row r="933" spans="3:4" ht="15" customHeight="1" x14ac:dyDescent="0.25">
      <c r="C933" s="5" t="s">
        <v>948</v>
      </c>
      <c r="D933" s="71" t="s">
        <v>1437</v>
      </c>
    </row>
    <row r="934" spans="3:4" ht="15" customHeight="1" x14ac:dyDescent="0.25">
      <c r="C934" s="5" t="s">
        <v>949</v>
      </c>
      <c r="D934" s="71" t="s">
        <v>1449</v>
      </c>
    </row>
    <row r="935" spans="3:4" ht="15" customHeight="1" x14ac:dyDescent="0.25">
      <c r="C935" s="5" t="s">
        <v>950</v>
      </c>
      <c r="D935" s="71" t="s">
        <v>1443</v>
      </c>
    </row>
    <row r="936" spans="3:4" ht="15" customHeight="1" x14ac:dyDescent="0.25">
      <c r="C936" s="5" t="s">
        <v>951</v>
      </c>
      <c r="D936" s="71" t="s">
        <v>1440</v>
      </c>
    </row>
    <row r="937" spans="3:4" ht="15" customHeight="1" x14ac:dyDescent="0.25">
      <c r="C937" s="5" t="s">
        <v>952</v>
      </c>
      <c r="D937" s="71" t="s">
        <v>1437</v>
      </c>
    </row>
    <row r="938" spans="3:4" ht="15" customHeight="1" x14ac:dyDescent="0.25">
      <c r="C938" s="5" t="s">
        <v>953</v>
      </c>
      <c r="D938" s="71" t="s">
        <v>1441</v>
      </c>
    </row>
    <row r="939" spans="3:4" ht="15" customHeight="1" x14ac:dyDescent="0.25">
      <c r="C939" s="5" t="s">
        <v>954</v>
      </c>
      <c r="D939" s="71" t="s">
        <v>1441</v>
      </c>
    </row>
    <row r="940" spans="3:4" ht="15" customHeight="1" x14ac:dyDescent="0.25">
      <c r="C940" s="5" t="s">
        <v>955</v>
      </c>
      <c r="D940" s="71" t="s">
        <v>1436</v>
      </c>
    </row>
    <row r="941" spans="3:4" ht="15" customHeight="1" x14ac:dyDescent="0.25">
      <c r="C941" s="5" t="s">
        <v>956</v>
      </c>
      <c r="D941" s="71" t="s">
        <v>1436</v>
      </c>
    </row>
    <row r="942" spans="3:4" ht="15" customHeight="1" x14ac:dyDescent="0.25">
      <c r="C942" s="5" t="s">
        <v>957</v>
      </c>
      <c r="D942" s="71" t="s">
        <v>1447</v>
      </c>
    </row>
    <row r="943" spans="3:4" ht="15" customHeight="1" x14ac:dyDescent="0.25">
      <c r="C943" s="5" t="s">
        <v>958</v>
      </c>
      <c r="D943" s="71" t="s">
        <v>1436</v>
      </c>
    </row>
    <row r="944" spans="3:4" ht="15" customHeight="1" x14ac:dyDescent="0.25">
      <c r="C944" s="5" t="s">
        <v>959</v>
      </c>
      <c r="D944" s="71" t="s">
        <v>1449</v>
      </c>
    </row>
    <row r="945" spans="3:4" ht="15" customHeight="1" x14ac:dyDescent="0.25">
      <c r="C945" s="5" t="s">
        <v>960</v>
      </c>
      <c r="D945" s="71" t="s">
        <v>1437</v>
      </c>
    </row>
    <row r="946" spans="3:4" ht="15" customHeight="1" x14ac:dyDescent="0.25">
      <c r="C946" s="5" t="s">
        <v>961</v>
      </c>
      <c r="D946" s="71" t="s">
        <v>1445</v>
      </c>
    </row>
    <row r="947" spans="3:4" ht="15" customHeight="1" x14ac:dyDescent="0.25">
      <c r="C947" s="5" t="s">
        <v>962</v>
      </c>
      <c r="D947" s="71" t="s">
        <v>1447</v>
      </c>
    </row>
    <row r="948" spans="3:4" ht="15" customHeight="1" x14ac:dyDescent="0.25">
      <c r="C948" s="5" t="s">
        <v>963</v>
      </c>
      <c r="D948" s="71" t="s">
        <v>1437</v>
      </c>
    </row>
    <row r="949" spans="3:4" ht="15" customHeight="1" x14ac:dyDescent="0.25">
      <c r="C949" s="5" t="s">
        <v>964</v>
      </c>
      <c r="D949" s="71" t="s">
        <v>1437</v>
      </c>
    </row>
    <row r="950" spans="3:4" ht="15" customHeight="1" x14ac:dyDescent="0.25">
      <c r="C950" s="5" t="s">
        <v>965</v>
      </c>
      <c r="D950" s="71" t="s">
        <v>1436</v>
      </c>
    </row>
    <row r="951" spans="3:4" ht="15" customHeight="1" x14ac:dyDescent="0.25">
      <c r="C951" s="5" t="s">
        <v>966</v>
      </c>
      <c r="D951" s="71" t="s">
        <v>1437</v>
      </c>
    </row>
    <row r="952" spans="3:4" ht="15" customHeight="1" x14ac:dyDescent="0.25">
      <c r="C952" s="5" t="s">
        <v>967</v>
      </c>
      <c r="D952" s="71" t="s">
        <v>1436</v>
      </c>
    </row>
    <row r="953" spans="3:4" ht="15" customHeight="1" x14ac:dyDescent="0.25">
      <c r="C953" s="5" t="s">
        <v>968</v>
      </c>
      <c r="D953" s="71" t="s">
        <v>1437</v>
      </c>
    </row>
    <row r="954" spans="3:4" ht="15" customHeight="1" x14ac:dyDescent="0.25">
      <c r="C954" s="5" t="s">
        <v>969</v>
      </c>
      <c r="D954" s="71" t="s">
        <v>1441</v>
      </c>
    </row>
    <row r="955" spans="3:4" ht="15" customHeight="1" x14ac:dyDescent="0.25">
      <c r="C955" s="5" t="s">
        <v>970</v>
      </c>
      <c r="D955" s="71" t="s">
        <v>1441</v>
      </c>
    </row>
    <row r="956" spans="3:4" ht="15" customHeight="1" x14ac:dyDescent="0.25">
      <c r="C956" s="5" t="s">
        <v>971</v>
      </c>
      <c r="D956" s="71" t="s">
        <v>1441</v>
      </c>
    </row>
    <row r="957" spans="3:4" ht="15" customHeight="1" x14ac:dyDescent="0.25">
      <c r="C957" s="5" t="s">
        <v>972</v>
      </c>
      <c r="D957" s="71" t="s">
        <v>1449</v>
      </c>
    </row>
    <row r="958" spans="3:4" ht="15" customHeight="1" x14ac:dyDescent="0.25">
      <c r="C958" s="5" t="s">
        <v>973</v>
      </c>
      <c r="D958" s="71" t="s">
        <v>1447</v>
      </c>
    </row>
    <row r="959" spans="3:4" ht="15" customHeight="1" x14ac:dyDescent="0.25">
      <c r="C959" s="5" t="s">
        <v>974</v>
      </c>
      <c r="D959" s="71" t="s">
        <v>1437</v>
      </c>
    </row>
    <row r="960" spans="3:4" ht="15" customHeight="1" x14ac:dyDescent="0.25">
      <c r="C960" s="5" t="s">
        <v>975</v>
      </c>
      <c r="D960" s="71" t="s">
        <v>1436</v>
      </c>
    </row>
    <row r="961" spans="3:4" ht="15" customHeight="1" x14ac:dyDescent="0.25">
      <c r="C961" s="5" t="s">
        <v>976</v>
      </c>
      <c r="D961" s="71" t="s">
        <v>1443</v>
      </c>
    </row>
    <row r="962" spans="3:4" ht="15" customHeight="1" x14ac:dyDescent="0.25">
      <c r="C962" s="5" t="s">
        <v>977</v>
      </c>
      <c r="D962" s="71" t="s">
        <v>1449</v>
      </c>
    </row>
    <row r="963" spans="3:4" ht="15" customHeight="1" x14ac:dyDescent="0.25">
      <c r="C963" s="5" t="s">
        <v>978</v>
      </c>
      <c r="D963" s="71" t="s">
        <v>1436</v>
      </c>
    </row>
    <row r="964" spans="3:4" ht="15" customHeight="1" x14ac:dyDescent="0.25">
      <c r="C964" s="5" t="s">
        <v>979</v>
      </c>
      <c r="D964" s="71" t="s">
        <v>1437</v>
      </c>
    </row>
    <row r="965" spans="3:4" ht="15" customHeight="1" x14ac:dyDescent="0.25">
      <c r="C965" s="5" t="s">
        <v>980</v>
      </c>
      <c r="D965" s="71" t="s">
        <v>1437</v>
      </c>
    </row>
    <row r="966" spans="3:4" ht="15" customHeight="1" x14ac:dyDescent="0.25">
      <c r="C966" s="5" t="s">
        <v>981</v>
      </c>
      <c r="D966" s="71" t="s">
        <v>1441</v>
      </c>
    </row>
    <row r="967" spans="3:4" ht="15" customHeight="1" x14ac:dyDescent="0.25">
      <c r="C967" s="5" t="s">
        <v>982</v>
      </c>
      <c r="D967" s="71" t="s">
        <v>1441</v>
      </c>
    </row>
    <row r="968" spans="3:4" ht="15" customHeight="1" x14ac:dyDescent="0.25">
      <c r="C968" s="5" t="s">
        <v>983</v>
      </c>
      <c r="D968" s="71" t="s">
        <v>1437</v>
      </c>
    </row>
    <row r="969" spans="3:4" ht="15" customHeight="1" x14ac:dyDescent="0.25">
      <c r="C969" s="5" t="s">
        <v>984</v>
      </c>
      <c r="D969" s="71" t="s">
        <v>1436</v>
      </c>
    </row>
    <row r="970" spans="3:4" ht="15" customHeight="1" x14ac:dyDescent="0.25">
      <c r="C970" s="5" t="s">
        <v>985</v>
      </c>
      <c r="D970" s="71" t="s">
        <v>1443</v>
      </c>
    </row>
    <row r="971" spans="3:4" ht="15" customHeight="1" x14ac:dyDescent="0.25">
      <c r="C971" s="5" t="s">
        <v>986</v>
      </c>
      <c r="D971" s="71" t="s">
        <v>1436</v>
      </c>
    </row>
    <row r="972" spans="3:4" ht="15" customHeight="1" x14ac:dyDescent="0.25">
      <c r="C972" s="5" t="s">
        <v>987</v>
      </c>
      <c r="D972" s="71" t="s">
        <v>1437</v>
      </c>
    </row>
    <row r="973" spans="3:4" ht="15" customHeight="1" x14ac:dyDescent="0.25">
      <c r="C973" s="5" t="s">
        <v>988</v>
      </c>
      <c r="D973" s="71" t="s">
        <v>1437</v>
      </c>
    </row>
    <row r="974" spans="3:4" ht="15" customHeight="1" x14ac:dyDescent="0.25">
      <c r="C974" s="5" t="s">
        <v>989</v>
      </c>
      <c r="D974" s="71" t="s">
        <v>1437</v>
      </c>
    </row>
    <row r="975" spans="3:4" ht="15" customHeight="1" x14ac:dyDescent="0.25">
      <c r="C975" s="5" t="s">
        <v>990</v>
      </c>
      <c r="D975" s="71" t="s">
        <v>1441</v>
      </c>
    </row>
    <row r="976" spans="3:4" ht="15" customHeight="1" x14ac:dyDescent="0.25">
      <c r="C976" s="5" t="s">
        <v>991</v>
      </c>
      <c r="D976" s="71" t="s">
        <v>1450</v>
      </c>
    </row>
    <row r="977" spans="3:4" ht="15" customHeight="1" x14ac:dyDescent="0.25">
      <c r="C977" s="5" t="s">
        <v>992</v>
      </c>
      <c r="D977" s="71" t="s">
        <v>1444</v>
      </c>
    </row>
    <row r="978" spans="3:4" ht="15" customHeight="1" x14ac:dyDescent="0.25">
      <c r="C978" s="5" t="s">
        <v>993</v>
      </c>
      <c r="D978" s="71" t="s">
        <v>1437</v>
      </c>
    </row>
    <row r="979" spans="3:4" ht="15" customHeight="1" x14ac:dyDescent="0.25">
      <c r="C979" s="5" t="s">
        <v>994</v>
      </c>
      <c r="D979" s="71" t="s">
        <v>1449</v>
      </c>
    </row>
    <row r="980" spans="3:4" ht="15" customHeight="1" x14ac:dyDescent="0.25">
      <c r="C980" s="5" t="s">
        <v>995</v>
      </c>
      <c r="D980" s="71" t="s">
        <v>1436</v>
      </c>
    </row>
    <row r="981" spans="3:4" ht="15" customHeight="1" x14ac:dyDescent="0.25">
      <c r="C981" s="5" t="s">
        <v>996</v>
      </c>
      <c r="D981" s="71" t="s">
        <v>1437</v>
      </c>
    </row>
    <row r="982" spans="3:4" ht="15" customHeight="1" x14ac:dyDescent="0.25">
      <c r="C982" s="5" t="s">
        <v>997</v>
      </c>
      <c r="D982" s="71" t="s">
        <v>1441</v>
      </c>
    </row>
    <row r="983" spans="3:4" ht="15" customHeight="1" x14ac:dyDescent="0.25">
      <c r="C983" s="5" t="s">
        <v>998</v>
      </c>
      <c r="D983" s="71" t="s">
        <v>1446</v>
      </c>
    </row>
    <row r="984" spans="3:4" ht="15" customHeight="1" x14ac:dyDescent="0.25">
      <c r="C984" s="5" t="s">
        <v>999</v>
      </c>
      <c r="D984" s="71" t="s">
        <v>1449</v>
      </c>
    </row>
    <row r="985" spans="3:4" ht="15" customHeight="1" x14ac:dyDescent="0.25">
      <c r="C985" s="5" t="s">
        <v>1000</v>
      </c>
      <c r="D985" s="71" t="s">
        <v>1437</v>
      </c>
    </row>
    <row r="986" spans="3:4" ht="15" customHeight="1" x14ac:dyDescent="0.25">
      <c r="C986" s="5" t="s">
        <v>1001</v>
      </c>
      <c r="D986" s="71" t="s">
        <v>1441</v>
      </c>
    </row>
    <row r="987" spans="3:4" ht="15" customHeight="1" x14ac:dyDescent="0.25">
      <c r="C987" s="5" t="s">
        <v>1002</v>
      </c>
      <c r="D987" s="71" t="s">
        <v>1436</v>
      </c>
    </row>
    <row r="988" spans="3:4" ht="15" customHeight="1" x14ac:dyDescent="0.25">
      <c r="C988" s="5" t="s">
        <v>1003</v>
      </c>
      <c r="D988" s="71" t="s">
        <v>1447</v>
      </c>
    </row>
    <row r="989" spans="3:4" ht="15" customHeight="1" x14ac:dyDescent="0.25">
      <c r="C989" s="5" t="s">
        <v>1004</v>
      </c>
      <c r="D989" s="71" t="s">
        <v>1447</v>
      </c>
    </row>
    <row r="990" spans="3:4" ht="15" customHeight="1" x14ac:dyDescent="0.25">
      <c r="C990" s="5" t="s">
        <v>1005</v>
      </c>
      <c r="D990" s="71" t="s">
        <v>1436</v>
      </c>
    </row>
    <row r="991" spans="3:4" ht="15" customHeight="1" x14ac:dyDescent="0.25">
      <c r="C991" s="5" t="s">
        <v>1006</v>
      </c>
      <c r="D991" s="71" t="s">
        <v>1446</v>
      </c>
    </row>
    <row r="992" spans="3:4" ht="15" customHeight="1" x14ac:dyDescent="0.25">
      <c r="C992" s="5" t="s">
        <v>1007</v>
      </c>
      <c r="D992" s="71" t="s">
        <v>1437</v>
      </c>
    </row>
    <row r="993" spans="3:4" ht="15" customHeight="1" x14ac:dyDescent="0.25">
      <c r="C993" s="5" t="s">
        <v>1008</v>
      </c>
      <c r="D993" s="71" t="s">
        <v>1449</v>
      </c>
    </row>
    <row r="994" spans="3:4" ht="15" customHeight="1" x14ac:dyDescent="0.25">
      <c r="C994" s="5" t="s">
        <v>1009</v>
      </c>
      <c r="D994" s="71" t="s">
        <v>1441</v>
      </c>
    </row>
    <row r="995" spans="3:4" ht="15" customHeight="1" x14ac:dyDescent="0.25">
      <c r="C995" s="5" t="s">
        <v>1010</v>
      </c>
      <c r="D995" s="71" t="s">
        <v>1437</v>
      </c>
    </row>
    <row r="996" spans="3:4" ht="15" customHeight="1" x14ac:dyDescent="0.25">
      <c r="C996" s="5" t="s">
        <v>1011</v>
      </c>
      <c r="D996" s="71" t="s">
        <v>1450</v>
      </c>
    </row>
    <row r="997" spans="3:4" ht="15" customHeight="1" x14ac:dyDescent="0.25">
      <c r="C997" s="5" t="s">
        <v>1012</v>
      </c>
      <c r="D997" s="71" t="s">
        <v>1446</v>
      </c>
    </row>
    <row r="998" spans="3:4" ht="15" customHeight="1" x14ac:dyDescent="0.25">
      <c r="C998" s="5" t="s">
        <v>1013</v>
      </c>
      <c r="D998" s="71" t="s">
        <v>1445</v>
      </c>
    </row>
    <row r="999" spans="3:4" ht="15" customHeight="1" x14ac:dyDescent="0.25">
      <c r="C999" s="5" t="s">
        <v>1014</v>
      </c>
      <c r="D999" s="71" t="s">
        <v>1440</v>
      </c>
    </row>
    <row r="1000" spans="3:4" ht="15" customHeight="1" x14ac:dyDescent="0.25">
      <c r="C1000" s="5" t="s">
        <v>1015</v>
      </c>
      <c r="D1000" s="71" t="s">
        <v>1437</v>
      </c>
    </row>
    <row r="1001" spans="3:4" ht="15" customHeight="1" x14ac:dyDescent="0.25">
      <c r="C1001" s="5" t="s">
        <v>1016</v>
      </c>
      <c r="D1001" s="71" t="s">
        <v>1446</v>
      </c>
    </row>
    <row r="1002" spans="3:4" ht="15" customHeight="1" x14ac:dyDescent="0.25">
      <c r="C1002" s="5" t="s">
        <v>1017</v>
      </c>
      <c r="D1002" s="71" t="s">
        <v>1437</v>
      </c>
    </row>
    <row r="1003" spans="3:4" ht="15" customHeight="1" x14ac:dyDescent="0.25">
      <c r="C1003" s="5" t="s">
        <v>1018</v>
      </c>
      <c r="D1003" s="71" t="s">
        <v>1445</v>
      </c>
    </row>
    <row r="1004" spans="3:4" ht="15" customHeight="1" x14ac:dyDescent="0.25">
      <c r="C1004" s="5" t="s">
        <v>1019</v>
      </c>
      <c r="D1004" s="71" t="s">
        <v>1444</v>
      </c>
    </row>
    <row r="1005" spans="3:4" ht="15" customHeight="1" x14ac:dyDescent="0.25">
      <c r="C1005" s="5" t="s">
        <v>1020</v>
      </c>
      <c r="D1005" s="71" t="s">
        <v>1449</v>
      </c>
    </row>
    <row r="1006" spans="3:4" ht="15" customHeight="1" x14ac:dyDescent="0.25">
      <c r="C1006" s="5" t="s">
        <v>1021</v>
      </c>
      <c r="D1006" s="71" t="s">
        <v>1441</v>
      </c>
    </row>
    <row r="1007" spans="3:4" ht="15" customHeight="1" x14ac:dyDescent="0.25">
      <c r="C1007" s="5" t="s">
        <v>1022</v>
      </c>
      <c r="D1007" s="71" t="s">
        <v>1437</v>
      </c>
    </row>
    <row r="1008" spans="3:4" ht="15" customHeight="1" x14ac:dyDescent="0.25">
      <c r="C1008" s="5" t="s">
        <v>1023</v>
      </c>
      <c r="D1008" s="71" t="s">
        <v>1436</v>
      </c>
    </row>
    <row r="1009" spans="3:4" ht="15" customHeight="1" x14ac:dyDescent="0.25">
      <c r="C1009" s="5" t="s">
        <v>1024</v>
      </c>
      <c r="D1009" s="71" t="s">
        <v>1441</v>
      </c>
    </row>
    <row r="1010" spans="3:4" ht="15" customHeight="1" x14ac:dyDescent="0.25">
      <c r="C1010" s="5" t="s">
        <v>1025</v>
      </c>
      <c r="D1010" s="71" t="s">
        <v>1436</v>
      </c>
    </row>
    <row r="1011" spans="3:4" ht="15" customHeight="1" x14ac:dyDescent="0.25">
      <c r="C1011" s="5" t="s">
        <v>1026</v>
      </c>
      <c r="D1011" s="71" t="s">
        <v>1437</v>
      </c>
    </row>
    <row r="1012" spans="3:4" ht="15" customHeight="1" x14ac:dyDescent="0.25">
      <c r="C1012" s="5" t="s">
        <v>1027</v>
      </c>
      <c r="D1012" s="71" t="s">
        <v>1436</v>
      </c>
    </row>
    <row r="1013" spans="3:4" ht="15" customHeight="1" x14ac:dyDescent="0.25">
      <c r="C1013" s="5" t="s">
        <v>1028</v>
      </c>
      <c r="D1013" s="71" t="s">
        <v>1436</v>
      </c>
    </row>
    <row r="1014" spans="3:4" ht="15" customHeight="1" x14ac:dyDescent="0.25">
      <c r="C1014" s="5" t="s">
        <v>1029</v>
      </c>
      <c r="D1014" s="71" t="s">
        <v>1436</v>
      </c>
    </row>
    <row r="1015" spans="3:4" ht="15" customHeight="1" x14ac:dyDescent="0.25">
      <c r="C1015" s="5" t="s">
        <v>1030</v>
      </c>
      <c r="D1015" s="71" t="s">
        <v>1441</v>
      </c>
    </row>
    <row r="1016" spans="3:4" ht="15" customHeight="1" x14ac:dyDescent="0.25">
      <c r="C1016" s="5" t="s">
        <v>1031</v>
      </c>
      <c r="D1016" s="71" t="s">
        <v>1444</v>
      </c>
    </row>
    <row r="1017" spans="3:4" ht="15" customHeight="1" x14ac:dyDescent="0.25">
      <c r="C1017" s="5" t="s">
        <v>1032</v>
      </c>
      <c r="D1017" s="71" t="s">
        <v>1450</v>
      </c>
    </row>
    <row r="1018" spans="3:4" ht="15" customHeight="1" x14ac:dyDescent="0.25">
      <c r="C1018" s="5" t="s">
        <v>1033</v>
      </c>
      <c r="D1018" s="71" t="s">
        <v>1450</v>
      </c>
    </row>
    <row r="1019" spans="3:4" ht="15" customHeight="1" x14ac:dyDescent="0.25">
      <c r="C1019" s="5" t="s">
        <v>1034</v>
      </c>
      <c r="D1019" s="71" t="s">
        <v>1451</v>
      </c>
    </row>
    <row r="1020" spans="3:4" ht="15" customHeight="1" x14ac:dyDescent="0.25">
      <c r="C1020" s="5" t="s">
        <v>1035</v>
      </c>
      <c r="D1020" s="71" t="s">
        <v>1441</v>
      </c>
    </row>
    <row r="1021" spans="3:4" ht="15" customHeight="1" x14ac:dyDescent="0.25">
      <c r="C1021" s="5" t="s">
        <v>1036</v>
      </c>
      <c r="D1021" s="71" t="s">
        <v>1436</v>
      </c>
    </row>
    <row r="1022" spans="3:4" ht="15" customHeight="1" x14ac:dyDescent="0.25">
      <c r="C1022" s="5" t="s">
        <v>1037</v>
      </c>
      <c r="D1022" s="71" t="s">
        <v>1437</v>
      </c>
    </row>
    <row r="1023" spans="3:4" ht="15" customHeight="1" x14ac:dyDescent="0.25">
      <c r="C1023" s="5" t="s">
        <v>1038</v>
      </c>
      <c r="D1023" s="71" t="s">
        <v>1447</v>
      </c>
    </row>
    <row r="1024" spans="3:4" ht="15" customHeight="1" x14ac:dyDescent="0.25">
      <c r="C1024" s="5" t="s">
        <v>1039</v>
      </c>
      <c r="D1024" s="71" t="s">
        <v>1441</v>
      </c>
    </row>
    <row r="1025" spans="3:4" ht="15" customHeight="1" x14ac:dyDescent="0.25">
      <c r="C1025" s="5" t="s">
        <v>1040</v>
      </c>
      <c r="D1025" s="71" t="s">
        <v>1441</v>
      </c>
    </row>
    <row r="1026" spans="3:4" ht="15" customHeight="1" x14ac:dyDescent="0.25">
      <c r="C1026" s="5" t="s">
        <v>1041</v>
      </c>
      <c r="D1026" s="71" t="s">
        <v>1441</v>
      </c>
    </row>
    <row r="1027" spans="3:4" ht="15" customHeight="1" x14ac:dyDescent="0.25">
      <c r="C1027" s="5" t="s">
        <v>1042</v>
      </c>
      <c r="D1027" s="71" t="s">
        <v>1450</v>
      </c>
    </row>
    <row r="1028" spans="3:4" ht="15" customHeight="1" x14ac:dyDescent="0.25">
      <c r="C1028" s="5" t="s">
        <v>1043</v>
      </c>
      <c r="D1028" s="71" t="s">
        <v>1437</v>
      </c>
    </row>
    <row r="1029" spans="3:4" ht="15" customHeight="1" x14ac:dyDescent="0.25">
      <c r="C1029" s="5" t="s">
        <v>1044</v>
      </c>
      <c r="D1029" s="71" t="s">
        <v>1441</v>
      </c>
    </row>
    <row r="1030" spans="3:4" ht="15" customHeight="1" x14ac:dyDescent="0.25">
      <c r="C1030" s="5" t="s">
        <v>1045</v>
      </c>
      <c r="D1030" s="71" t="s">
        <v>1440</v>
      </c>
    </row>
    <row r="1031" spans="3:4" ht="15" customHeight="1" x14ac:dyDescent="0.25">
      <c r="C1031" s="5" t="s">
        <v>1046</v>
      </c>
      <c r="D1031" s="71" t="s">
        <v>1436</v>
      </c>
    </row>
    <row r="1032" spans="3:4" ht="15" customHeight="1" x14ac:dyDescent="0.25">
      <c r="C1032" s="5" t="s">
        <v>1047</v>
      </c>
      <c r="D1032" s="71" t="s">
        <v>1437</v>
      </c>
    </row>
    <row r="1033" spans="3:4" ht="15" customHeight="1" x14ac:dyDescent="0.25">
      <c r="C1033" s="5" t="s">
        <v>1048</v>
      </c>
      <c r="D1033" s="71" t="s">
        <v>1437</v>
      </c>
    </row>
    <row r="1034" spans="3:4" ht="15" customHeight="1" x14ac:dyDescent="0.25">
      <c r="C1034" s="5" t="s">
        <v>1049</v>
      </c>
      <c r="D1034" s="71" t="s">
        <v>1441</v>
      </c>
    </row>
    <row r="1035" spans="3:4" ht="15" customHeight="1" x14ac:dyDescent="0.25">
      <c r="C1035" s="5" t="s">
        <v>1050</v>
      </c>
      <c r="D1035" s="71" t="s">
        <v>1447</v>
      </c>
    </row>
    <row r="1036" spans="3:4" ht="15" customHeight="1" x14ac:dyDescent="0.25">
      <c r="C1036" s="5" t="s">
        <v>1051</v>
      </c>
      <c r="D1036" s="71" t="s">
        <v>1446</v>
      </c>
    </row>
    <row r="1037" spans="3:4" ht="15" customHeight="1" x14ac:dyDescent="0.25">
      <c r="C1037" s="5" t="s">
        <v>1052</v>
      </c>
      <c r="D1037" s="71" t="s">
        <v>1441</v>
      </c>
    </row>
    <row r="1038" spans="3:4" ht="15" customHeight="1" x14ac:dyDescent="0.25">
      <c r="C1038" s="5" t="s">
        <v>1053</v>
      </c>
      <c r="D1038" s="71" t="s">
        <v>1437</v>
      </c>
    </row>
    <row r="1039" spans="3:4" ht="15" customHeight="1" x14ac:dyDescent="0.25">
      <c r="C1039" s="5" t="s">
        <v>1054</v>
      </c>
      <c r="D1039" s="71" t="s">
        <v>1437</v>
      </c>
    </row>
    <row r="1040" spans="3:4" ht="15" customHeight="1" x14ac:dyDescent="0.25">
      <c r="C1040" s="5" t="s">
        <v>1055</v>
      </c>
      <c r="D1040" s="71" t="s">
        <v>1441</v>
      </c>
    </row>
    <row r="1041" spans="3:4" ht="15" customHeight="1" x14ac:dyDescent="0.25">
      <c r="C1041" s="5" t="s">
        <v>1056</v>
      </c>
      <c r="D1041" s="71" t="s">
        <v>1436</v>
      </c>
    </row>
    <row r="1042" spans="3:4" ht="15" customHeight="1" x14ac:dyDescent="0.25">
      <c r="C1042" s="5" t="s">
        <v>1057</v>
      </c>
      <c r="D1042" s="71" t="s">
        <v>1441</v>
      </c>
    </row>
    <row r="1043" spans="3:4" ht="15" customHeight="1" x14ac:dyDescent="0.25">
      <c r="C1043" s="5" t="s">
        <v>1058</v>
      </c>
      <c r="D1043" s="71" t="s">
        <v>1437</v>
      </c>
    </row>
    <row r="1044" spans="3:4" ht="15" customHeight="1" x14ac:dyDescent="0.25">
      <c r="C1044" s="5" t="s">
        <v>1059</v>
      </c>
      <c r="D1044" s="71" t="s">
        <v>1441</v>
      </c>
    </row>
    <row r="1045" spans="3:4" ht="15" customHeight="1" x14ac:dyDescent="0.25">
      <c r="C1045" s="5" t="s">
        <v>1060</v>
      </c>
      <c r="D1045" s="71" t="s">
        <v>1437</v>
      </c>
    </row>
    <row r="1046" spans="3:4" ht="15" customHeight="1" x14ac:dyDescent="0.25">
      <c r="C1046" s="5" t="s">
        <v>1061</v>
      </c>
      <c r="D1046" s="71" t="s">
        <v>1436</v>
      </c>
    </row>
    <row r="1047" spans="3:4" ht="15" customHeight="1" x14ac:dyDescent="0.25">
      <c r="C1047" s="5" t="s">
        <v>1062</v>
      </c>
      <c r="D1047" s="71" t="s">
        <v>1447</v>
      </c>
    </row>
    <row r="1048" spans="3:4" ht="15" customHeight="1" x14ac:dyDescent="0.25">
      <c r="C1048" s="5" t="s">
        <v>1063</v>
      </c>
      <c r="D1048" s="71" t="s">
        <v>1436</v>
      </c>
    </row>
    <row r="1049" spans="3:4" ht="15" customHeight="1" x14ac:dyDescent="0.25">
      <c r="C1049" s="5" t="s">
        <v>1064</v>
      </c>
      <c r="D1049" s="71" t="s">
        <v>1441</v>
      </c>
    </row>
    <row r="1050" spans="3:4" ht="15" customHeight="1" x14ac:dyDescent="0.25">
      <c r="C1050" s="5" t="s">
        <v>1065</v>
      </c>
      <c r="D1050" s="71" t="s">
        <v>1436</v>
      </c>
    </row>
    <row r="1051" spans="3:4" ht="15" customHeight="1" x14ac:dyDescent="0.25">
      <c r="C1051" s="5" t="s">
        <v>1066</v>
      </c>
      <c r="D1051" s="71" t="s">
        <v>1437</v>
      </c>
    </row>
    <row r="1052" spans="3:4" ht="15" customHeight="1" x14ac:dyDescent="0.25">
      <c r="C1052" s="5" t="s">
        <v>1067</v>
      </c>
      <c r="D1052" s="71" t="s">
        <v>1450</v>
      </c>
    </row>
    <row r="1053" spans="3:4" ht="15" customHeight="1" x14ac:dyDescent="0.25">
      <c r="C1053" s="5" t="s">
        <v>1068</v>
      </c>
      <c r="D1053" s="71" t="s">
        <v>1437</v>
      </c>
    </row>
    <row r="1054" spans="3:4" ht="15" customHeight="1" x14ac:dyDescent="0.25">
      <c r="C1054" s="5" t="s">
        <v>1069</v>
      </c>
      <c r="D1054" s="71" t="s">
        <v>1437</v>
      </c>
    </row>
    <row r="1055" spans="3:4" ht="15" customHeight="1" x14ac:dyDescent="0.25">
      <c r="C1055" s="5" t="s">
        <v>1070</v>
      </c>
      <c r="D1055" s="71" t="s">
        <v>1436</v>
      </c>
    </row>
    <row r="1056" spans="3:4" ht="15" customHeight="1" x14ac:dyDescent="0.25">
      <c r="C1056" s="5" t="s">
        <v>1071</v>
      </c>
      <c r="D1056" s="71" t="s">
        <v>1441</v>
      </c>
    </row>
    <row r="1057" spans="3:4" ht="15" customHeight="1" x14ac:dyDescent="0.25">
      <c r="C1057" s="5" t="s">
        <v>1072</v>
      </c>
      <c r="D1057" s="71" t="s">
        <v>1436</v>
      </c>
    </row>
    <row r="1058" spans="3:4" ht="15" customHeight="1" x14ac:dyDescent="0.25">
      <c r="C1058" s="5" t="s">
        <v>1073</v>
      </c>
      <c r="D1058" s="71" t="s">
        <v>1446</v>
      </c>
    </row>
    <row r="1059" spans="3:4" ht="15" customHeight="1" x14ac:dyDescent="0.25">
      <c r="C1059" s="5" t="s">
        <v>1074</v>
      </c>
      <c r="D1059" s="71" t="s">
        <v>1447</v>
      </c>
    </row>
    <row r="1060" spans="3:4" ht="15" customHeight="1" x14ac:dyDescent="0.25">
      <c r="C1060" s="5" t="s">
        <v>1075</v>
      </c>
      <c r="D1060" s="71" t="s">
        <v>1446</v>
      </c>
    </row>
    <row r="1061" spans="3:4" ht="15" customHeight="1" x14ac:dyDescent="0.25">
      <c r="C1061" s="5" t="s">
        <v>1076</v>
      </c>
      <c r="D1061" s="71" t="s">
        <v>1437</v>
      </c>
    </row>
    <row r="1062" spans="3:4" ht="15" customHeight="1" x14ac:dyDescent="0.25">
      <c r="C1062" s="5" t="s">
        <v>1077</v>
      </c>
      <c r="D1062" s="71" t="s">
        <v>1441</v>
      </c>
    </row>
    <row r="1063" spans="3:4" ht="15" customHeight="1" x14ac:dyDescent="0.25">
      <c r="C1063" s="5" t="s">
        <v>1078</v>
      </c>
      <c r="D1063" s="71" t="s">
        <v>1437</v>
      </c>
    </row>
    <row r="1064" spans="3:4" ht="15" customHeight="1" x14ac:dyDescent="0.25">
      <c r="C1064" s="5" t="s">
        <v>1079</v>
      </c>
      <c r="D1064" s="71" t="s">
        <v>1449</v>
      </c>
    </row>
    <row r="1065" spans="3:4" ht="15" customHeight="1" x14ac:dyDescent="0.25">
      <c r="C1065" s="5" t="s">
        <v>1080</v>
      </c>
      <c r="D1065" s="71" t="s">
        <v>1446</v>
      </c>
    </row>
    <row r="1066" spans="3:4" ht="15" customHeight="1" x14ac:dyDescent="0.25">
      <c r="C1066" s="5" t="s">
        <v>1081</v>
      </c>
      <c r="D1066" s="71" t="s">
        <v>1443</v>
      </c>
    </row>
    <row r="1067" spans="3:4" ht="15" customHeight="1" x14ac:dyDescent="0.25">
      <c r="C1067" s="5" t="s">
        <v>1082</v>
      </c>
      <c r="D1067" s="71" t="s">
        <v>1436</v>
      </c>
    </row>
    <row r="1068" spans="3:4" ht="15" customHeight="1" x14ac:dyDescent="0.25">
      <c r="C1068" s="5" t="s">
        <v>1083</v>
      </c>
      <c r="D1068" s="71" t="s">
        <v>1440</v>
      </c>
    </row>
    <row r="1069" spans="3:4" ht="15" customHeight="1" x14ac:dyDescent="0.25">
      <c r="C1069" s="5" t="s">
        <v>1084</v>
      </c>
      <c r="D1069" s="71" t="s">
        <v>1437</v>
      </c>
    </row>
    <row r="1070" spans="3:4" ht="15" customHeight="1" x14ac:dyDescent="0.25">
      <c r="C1070" s="5" t="s">
        <v>1085</v>
      </c>
      <c r="D1070" s="71" t="s">
        <v>1450</v>
      </c>
    </row>
    <row r="1071" spans="3:4" ht="15" customHeight="1" x14ac:dyDescent="0.25">
      <c r="C1071" s="5" t="s">
        <v>1086</v>
      </c>
      <c r="D1071" s="71" t="s">
        <v>1437</v>
      </c>
    </row>
    <row r="1072" spans="3:4" ht="15" customHeight="1" x14ac:dyDescent="0.25">
      <c r="C1072" s="5" t="s">
        <v>1087</v>
      </c>
      <c r="D1072" s="71" t="s">
        <v>1449</v>
      </c>
    </row>
    <row r="1073" spans="3:4" ht="15" customHeight="1" x14ac:dyDescent="0.25">
      <c r="C1073" s="5" t="s">
        <v>1088</v>
      </c>
      <c r="D1073" s="71" t="s">
        <v>1436</v>
      </c>
    </row>
    <row r="1074" spans="3:4" ht="15" customHeight="1" x14ac:dyDescent="0.25">
      <c r="C1074" s="5" t="s">
        <v>1089</v>
      </c>
      <c r="D1074" s="71" t="s">
        <v>1446</v>
      </c>
    </row>
    <row r="1075" spans="3:4" ht="15" customHeight="1" x14ac:dyDescent="0.25">
      <c r="C1075" s="5" t="s">
        <v>1090</v>
      </c>
      <c r="D1075" s="71" t="s">
        <v>1437</v>
      </c>
    </row>
    <row r="1076" spans="3:4" ht="15" customHeight="1" x14ac:dyDescent="0.25">
      <c r="C1076" s="5" t="s">
        <v>1091</v>
      </c>
      <c r="D1076" s="71" t="s">
        <v>1441</v>
      </c>
    </row>
    <row r="1077" spans="3:4" ht="15" customHeight="1" x14ac:dyDescent="0.25">
      <c r="C1077" s="5" t="s">
        <v>1092</v>
      </c>
      <c r="D1077" s="71" t="s">
        <v>1436</v>
      </c>
    </row>
    <row r="1078" spans="3:4" ht="15" customHeight="1" x14ac:dyDescent="0.25">
      <c r="C1078" s="5" t="s">
        <v>1093</v>
      </c>
      <c r="D1078" s="71" t="s">
        <v>1445</v>
      </c>
    </row>
    <row r="1079" spans="3:4" ht="15" customHeight="1" x14ac:dyDescent="0.25">
      <c r="C1079" s="5" t="s">
        <v>1094</v>
      </c>
      <c r="D1079" s="71" t="s">
        <v>1447</v>
      </c>
    </row>
    <row r="1080" spans="3:4" ht="15" customHeight="1" x14ac:dyDescent="0.25">
      <c r="C1080" s="5" t="s">
        <v>1095</v>
      </c>
      <c r="D1080" s="71" t="s">
        <v>1450</v>
      </c>
    </row>
    <row r="1081" spans="3:4" ht="15" customHeight="1" x14ac:dyDescent="0.25">
      <c r="C1081" s="5" t="s">
        <v>1096</v>
      </c>
      <c r="D1081" s="71" t="s">
        <v>1436</v>
      </c>
    </row>
    <row r="1082" spans="3:4" ht="15" customHeight="1" x14ac:dyDescent="0.25">
      <c r="C1082" s="5" t="s">
        <v>1097</v>
      </c>
      <c r="D1082" s="71" t="s">
        <v>1437</v>
      </c>
    </row>
    <row r="1083" spans="3:4" ht="15" customHeight="1" x14ac:dyDescent="0.25">
      <c r="C1083" s="5" t="s">
        <v>1098</v>
      </c>
      <c r="D1083" s="71" t="s">
        <v>1447</v>
      </c>
    </row>
    <row r="1084" spans="3:4" ht="15" customHeight="1" x14ac:dyDescent="0.25">
      <c r="C1084" s="5" t="s">
        <v>1099</v>
      </c>
      <c r="D1084" s="71" t="s">
        <v>1445</v>
      </c>
    </row>
    <row r="1085" spans="3:4" ht="15" customHeight="1" x14ac:dyDescent="0.25">
      <c r="C1085" s="5" t="s">
        <v>1100</v>
      </c>
      <c r="D1085" s="71" t="s">
        <v>1446</v>
      </c>
    </row>
    <row r="1086" spans="3:4" ht="15" customHeight="1" x14ac:dyDescent="0.25">
      <c r="C1086" s="5" t="s">
        <v>1101</v>
      </c>
      <c r="D1086" s="71" t="s">
        <v>1446</v>
      </c>
    </row>
    <row r="1087" spans="3:4" ht="15" customHeight="1" x14ac:dyDescent="0.25">
      <c r="C1087" s="5" t="s">
        <v>1102</v>
      </c>
      <c r="D1087" s="71" t="s">
        <v>1437</v>
      </c>
    </row>
    <row r="1088" spans="3:4" ht="15" customHeight="1" x14ac:dyDescent="0.25">
      <c r="C1088" s="5" t="s">
        <v>1103</v>
      </c>
      <c r="D1088" s="71" t="s">
        <v>1443</v>
      </c>
    </row>
    <row r="1089" spans="3:4" ht="15" customHeight="1" x14ac:dyDescent="0.25">
      <c r="C1089" s="5" t="s">
        <v>1104</v>
      </c>
      <c r="D1089" s="71" t="s">
        <v>1445</v>
      </c>
    </row>
    <row r="1090" spans="3:4" ht="15" customHeight="1" x14ac:dyDescent="0.25">
      <c r="C1090" s="5" t="s">
        <v>1105</v>
      </c>
      <c r="D1090" s="71" t="s">
        <v>1450</v>
      </c>
    </row>
    <row r="1091" spans="3:4" ht="15" customHeight="1" x14ac:dyDescent="0.25">
      <c r="C1091" s="5" t="s">
        <v>1106</v>
      </c>
      <c r="D1091" s="71" t="s">
        <v>1450</v>
      </c>
    </row>
    <row r="1092" spans="3:4" ht="15" customHeight="1" x14ac:dyDescent="0.25">
      <c r="C1092" s="5" t="s">
        <v>1107</v>
      </c>
      <c r="D1092" s="71" t="s">
        <v>1449</v>
      </c>
    </row>
    <row r="1093" spans="3:4" ht="15" customHeight="1" x14ac:dyDescent="0.25">
      <c r="C1093" s="5" t="s">
        <v>1108</v>
      </c>
      <c r="D1093" s="71" t="s">
        <v>1436</v>
      </c>
    </row>
    <row r="1094" spans="3:4" ht="15" customHeight="1" x14ac:dyDescent="0.25">
      <c r="C1094" s="5" t="s">
        <v>1109</v>
      </c>
      <c r="D1094" s="71" t="s">
        <v>1441</v>
      </c>
    </row>
    <row r="1095" spans="3:4" ht="15" customHeight="1" x14ac:dyDescent="0.25">
      <c r="C1095" s="5" t="s">
        <v>1110</v>
      </c>
      <c r="D1095" s="71" t="s">
        <v>1437</v>
      </c>
    </row>
    <row r="1096" spans="3:4" ht="15" customHeight="1" x14ac:dyDescent="0.25">
      <c r="C1096" s="5" t="s">
        <v>1111</v>
      </c>
      <c r="D1096" s="71" t="s">
        <v>1442</v>
      </c>
    </row>
    <row r="1097" spans="3:4" ht="15" customHeight="1" x14ac:dyDescent="0.25">
      <c r="C1097" s="5" t="s">
        <v>1112</v>
      </c>
      <c r="D1097" s="71" t="s">
        <v>1446</v>
      </c>
    </row>
    <row r="1098" spans="3:4" ht="15" customHeight="1" x14ac:dyDescent="0.25">
      <c r="C1098" s="5" t="s">
        <v>1113</v>
      </c>
      <c r="D1098" s="71" t="s">
        <v>1440</v>
      </c>
    </row>
    <row r="1099" spans="3:4" ht="15" customHeight="1" x14ac:dyDescent="0.25">
      <c r="C1099" s="5" t="s">
        <v>1114</v>
      </c>
      <c r="D1099" s="71" t="s">
        <v>1436</v>
      </c>
    </row>
    <row r="1100" spans="3:4" ht="15" customHeight="1" x14ac:dyDescent="0.25">
      <c r="C1100" s="5" t="s">
        <v>1115</v>
      </c>
      <c r="D1100" s="71" t="s">
        <v>1447</v>
      </c>
    </row>
    <row r="1101" spans="3:4" ht="15" customHeight="1" x14ac:dyDescent="0.25">
      <c r="C1101" s="5" t="s">
        <v>1116</v>
      </c>
      <c r="D1101" s="71" t="s">
        <v>1446</v>
      </c>
    </row>
    <row r="1102" spans="3:4" ht="15" customHeight="1" x14ac:dyDescent="0.25">
      <c r="C1102" s="5" t="s">
        <v>1117</v>
      </c>
      <c r="D1102" s="71" t="s">
        <v>1437</v>
      </c>
    </row>
    <row r="1103" spans="3:4" ht="15" customHeight="1" x14ac:dyDescent="0.25">
      <c r="C1103" s="5" t="s">
        <v>1118</v>
      </c>
      <c r="D1103" s="71" t="s">
        <v>1436</v>
      </c>
    </row>
    <row r="1104" spans="3:4" ht="15" customHeight="1" x14ac:dyDescent="0.25">
      <c r="C1104" s="5" t="s">
        <v>1119</v>
      </c>
      <c r="D1104" s="71" t="s">
        <v>1441</v>
      </c>
    </row>
    <row r="1105" spans="3:4" ht="15" customHeight="1" x14ac:dyDescent="0.25">
      <c r="C1105" s="5" t="s">
        <v>1120</v>
      </c>
      <c r="D1105" s="71" t="s">
        <v>1436</v>
      </c>
    </row>
    <row r="1106" spans="3:4" ht="15" customHeight="1" x14ac:dyDescent="0.25">
      <c r="C1106" s="5" t="s">
        <v>1121</v>
      </c>
      <c r="D1106" s="71" t="s">
        <v>1437</v>
      </c>
    </row>
    <row r="1107" spans="3:4" ht="15" customHeight="1" x14ac:dyDescent="0.25">
      <c r="C1107" s="5" t="s">
        <v>1122</v>
      </c>
      <c r="D1107" s="71" t="s">
        <v>1447</v>
      </c>
    </row>
    <row r="1108" spans="3:4" ht="15" customHeight="1" x14ac:dyDescent="0.25">
      <c r="C1108" s="5" t="s">
        <v>1123</v>
      </c>
      <c r="D1108" s="71" t="s">
        <v>1440</v>
      </c>
    </row>
    <row r="1109" spans="3:4" ht="15" customHeight="1" x14ac:dyDescent="0.25">
      <c r="C1109" s="5" t="s">
        <v>1124</v>
      </c>
      <c r="D1109" s="71" t="s">
        <v>1449</v>
      </c>
    </row>
    <row r="1110" spans="3:4" ht="15" customHeight="1" x14ac:dyDescent="0.25">
      <c r="C1110" s="5" t="s">
        <v>1125</v>
      </c>
      <c r="D1110" s="71" t="s">
        <v>1450</v>
      </c>
    </row>
    <row r="1111" spans="3:4" ht="15" customHeight="1" x14ac:dyDescent="0.25">
      <c r="C1111" s="5" t="s">
        <v>1126</v>
      </c>
      <c r="D1111" s="71" t="s">
        <v>1449</v>
      </c>
    </row>
    <row r="1112" spans="3:4" ht="15" customHeight="1" x14ac:dyDescent="0.25">
      <c r="C1112" s="5" t="s">
        <v>1127</v>
      </c>
      <c r="D1112" s="71" t="s">
        <v>1449</v>
      </c>
    </row>
    <row r="1113" spans="3:4" ht="15" customHeight="1" x14ac:dyDescent="0.25">
      <c r="C1113" s="5" t="s">
        <v>1128</v>
      </c>
      <c r="D1113" s="71" t="s">
        <v>1441</v>
      </c>
    </row>
    <row r="1114" spans="3:4" ht="15" customHeight="1" x14ac:dyDescent="0.25">
      <c r="C1114" s="5" t="s">
        <v>1129</v>
      </c>
      <c r="D1114" s="71" t="s">
        <v>1449</v>
      </c>
    </row>
    <row r="1115" spans="3:4" ht="15" customHeight="1" x14ac:dyDescent="0.25">
      <c r="C1115" s="5" t="s">
        <v>1130</v>
      </c>
      <c r="D1115" s="71" t="s">
        <v>1436</v>
      </c>
    </row>
    <row r="1116" spans="3:4" ht="15" customHeight="1" x14ac:dyDescent="0.25">
      <c r="C1116" s="5" t="s">
        <v>1131</v>
      </c>
      <c r="D1116" s="71" t="s">
        <v>1436</v>
      </c>
    </row>
    <row r="1117" spans="3:4" ht="15" customHeight="1" x14ac:dyDescent="0.25">
      <c r="C1117" s="5" t="s">
        <v>1132</v>
      </c>
      <c r="D1117" s="71" t="s">
        <v>1446</v>
      </c>
    </row>
    <row r="1118" spans="3:4" ht="15" customHeight="1" x14ac:dyDescent="0.25">
      <c r="C1118" s="5" t="s">
        <v>1133</v>
      </c>
      <c r="D1118" s="71" t="s">
        <v>1441</v>
      </c>
    </row>
    <row r="1119" spans="3:4" ht="15" customHeight="1" x14ac:dyDescent="0.25">
      <c r="C1119" s="5" t="s">
        <v>1134</v>
      </c>
      <c r="D1119" s="71" t="s">
        <v>1436</v>
      </c>
    </row>
    <row r="1120" spans="3:4" ht="15" customHeight="1" x14ac:dyDescent="0.25">
      <c r="C1120" s="5" t="s">
        <v>1135</v>
      </c>
      <c r="D1120" s="71" t="s">
        <v>1437</v>
      </c>
    </row>
    <row r="1121" spans="3:4" ht="15" customHeight="1" x14ac:dyDescent="0.25">
      <c r="C1121" s="5" t="s">
        <v>1136</v>
      </c>
      <c r="D1121" s="71" t="s">
        <v>1445</v>
      </c>
    </row>
    <row r="1122" spans="3:4" ht="15" customHeight="1" x14ac:dyDescent="0.25">
      <c r="C1122" s="5" t="s">
        <v>1137</v>
      </c>
      <c r="D1122" s="71" t="s">
        <v>1441</v>
      </c>
    </row>
    <row r="1123" spans="3:4" ht="15" customHeight="1" x14ac:dyDescent="0.25">
      <c r="C1123" s="5" t="s">
        <v>1138</v>
      </c>
      <c r="D1123" s="71" t="s">
        <v>1437</v>
      </c>
    </row>
    <row r="1124" spans="3:4" ht="15" customHeight="1" x14ac:dyDescent="0.25">
      <c r="C1124" s="5" t="s">
        <v>1139</v>
      </c>
      <c r="D1124" s="71" t="s">
        <v>1446</v>
      </c>
    </row>
    <row r="1125" spans="3:4" ht="15" customHeight="1" x14ac:dyDescent="0.25">
      <c r="C1125" s="5" t="s">
        <v>1140</v>
      </c>
      <c r="D1125" s="71" t="s">
        <v>1437</v>
      </c>
    </row>
    <row r="1126" spans="3:4" ht="15" customHeight="1" x14ac:dyDescent="0.25">
      <c r="C1126" s="5" t="s">
        <v>1141</v>
      </c>
      <c r="D1126" s="71" t="s">
        <v>1447</v>
      </c>
    </row>
    <row r="1127" spans="3:4" ht="15" customHeight="1" x14ac:dyDescent="0.25">
      <c r="C1127" s="5" t="s">
        <v>1142</v>
      </c>
      <c r="D1127" s="71" t="s">
        <v>1441</v>
      </c>
    </row>
    <row r="1128" spans="3:4" ht="15" customHeight="1" x14ac:dyDescent="0.25">
      <c r="C1128" s="5" t="s">
        <v>1143</v>
      </c>
      <c r="D1128" s="71" t="s">
        <v>1446</v>
      </c>
    </row>
    <row r="1129" spans="3:4" ht="15" customHeight="1" x14ac:dyDescent="0.25">
      <c r="C1129" s="5" t="s">
        <v>1144</v>
      </c>
      <c r="D1129" s="71" t="s">
        <v>1436</v>
      </c>
    </row>
    <row r="1130" spans="3:4" ht="15" customHeight="1" x14ac:dyDescent="0.25">
      <c r="C1130" s="5" t="s">
        <v>1145</v>
      </c>
      <c r="D1130" s="71" t="s">
        <v>1436</v>
      </c>
    </row>
    <row r="1131" spans="3:4" ht="15" customHeight="1" x14ac:dyDescent="0.25">
      <c r="C1131" s="5" t="s">
        <v>1146</v>
      </c>
      <c r="D1131" s="71" t="s">
        <v>1439</v>
      </c>
    </row>
    <row r="1132" spans="3:4" ht="15" customHeight="1" x14ac:dyDescent="0.25">
      <c r="C1132" s="5" t="s">
        <v>1147</v>
      </c>
      <c r="D1132" s="71" t="s">
        <v>1449</v>
      </c>
    </row>
    <row r="1133" spans="3:4" ht="15" customHeight="1" x14ac:dyDescent="0.25">
      <c r="C1133" s="5" t="s">
        <v>1148</v>
      </c>
      <c r="D1133" s="71" t="s">
        <v>1441</v>
      </c>
    </row>
    <row r="1134" spans="3:4" ht="15" customHeight="1" x14ac:dyDescent="0.25">
      <c r="C1134" s="5" t="s">
        <v>1149</v>
      </c>
      <c r="D1134" s="71" t="s">
        <v>1438</v>
      </c>
    </row>
    <row r="1135" spans="3:4" ht="15" customHeight="1" x14ac:dyDescent="0.25">
      <c r="C1135" s="5" t="s">
        <v>1150</v>
      </c>
      <c r="D1135" s="71" t="s">
        <v>1445</v>
      </c>
    </row>
    <row r="1136" spans="3:4" ht="15" customHeight="1" x14ac:dyDescent="0.25">
      <c r="C1136" s="5" t="s">
        <v>1151</v>
      </c>
      <c r="D1136" s="71" t="s">
        <v>1437</v>
      </c>
    </row>
    <row r="1137" spans="3:4" ht="15" customHeight="1" x14ac:dyDescent="0.25">
      <c r="C1137" s="5" t="s">
        <v>1152</v>
      </c>
      <c r="D1137" s="71" t="s">
        <v>1444</v>
      </c>
    </row>
    <row r="1138" spans="3:4" ht="15" customHeight="1" x14ac:dyDescent="0.25">
      <c r="C1138" s="5" t="s">
        <v>1153</v>
      </c>
      <c r="D1138" s="71" t="s">
        <v>1448</v>
      </c>
    </row>
    <row r="1139" spans="3:4" ht="15" customHeight="1" x14ac:dyDescent="0.25">
      <c r="C1139" s="5" t="s">
        <v>1154</v>
      </c>
      <c r="D1139" s="71" t="s">
        <v>1438</v>
      </c>
    </row>
    <row r="1140" spans="3:4" ht="15" customHeight="1" x14ac:dyDescent="0.25">
      <c r="C1140" s="5" t="s">
        <v>1155</v>
      </c>
      <c r="D1140" s="71" t="s">
        <v>1449</v>
      </c>
    </row>
    <row r="1141" spans="3:4" ht="15" customHeight="1" x14ac:dyDescent="0.25">
      <c r="C1141" s="5" t="s">
        <v>1156</v>
      </c>
      <c r="D1141" s="71" t="s">
        <v>1450</v>
      </c>
    </row>
    <row r="1142" spans="3:4" ht="15" customHeight="1" x14ac:dyDescent="0.25">
      <c r="C1142" s="5" t="s">
        <v>1157</v>
      </c>
      <c r="D1142" s="71" t="s">
        <v>1442</v>
      </c>
    </row>
    <row r="1143" spans="3:4" ht="15" customHeight="1" x14ac:dyDescent="0.25">
      <c r="C1143" s="5" t="s">
        <v>1158</v>
      </c>
      <c r="D1143" s="71" t="s">
        <v>1442</v>
      </c>
    </row>
    <row r="1144" spans="3:4" ht="15" customHeight="1" x14ac:dyDescent="0.25">
      <c r="C1144" s="5" t="s">
        <v>1159</v>
      </c>
      <c r="D1144" s="71" t="s">
        <v>1436</v>
      </c>
    </row>
    <row r="1145" spans="3:4" ht="15" customHeight="1" x14ac:dyDescent="0.25">
      <c r="C1145" s="5" t="s">
        <v>1160</v>
      </c>
      <c r="D1145" s="71" t="s">
        <v>1445</v>
      </c>
    </row>
    <row r="1146" spans="3:4" ht="15" customHeight="1" x14ac:dyDescent="0.25">
      <c r="C1146" s="5" t="s">
        <v>1161</v>
      </c>
      <c r="D1146" s="71" t="s">
        <v>1451</v>
      </c>
    </row>
    <row r="1147" spans="3:4" ht="15" customHeight="1" x14ac:dyDescent="0.25">
      <c r="C1147" s="5" t="s">
        <v>1162</v>
      </c>
      <c r="D1147" s="71" t="s">
        <v>1436</v>
      </c>
    </row>
    <row r="1148" spans="3:4" ht="15" customHeight="1" x14ac:dyDescent="0.25">
      <c r="C1148" s="5" t="s">
        <v>1163</v>
      </c>
      <c r="D1148" s="71" t="s">
        <v>1436</v>
      </c>
    </row>
    <row r="1149" spans="3:4" ht="15" customHeight="1" x14ac:dyDescent="0.25">
      <c r="C1149" s="5" t="s">
        <v>1164</v>
      </c>
      <c r="D1149" s="71" t="s">
        <v>1436</v>
      </c>
    </row>
    <row r="1150" spans="3:4" ht="15" customHeight="1" x14ac:dyDescent="0.25">
      <c r="C1150" s="5" t="s">
        <v>1165</v>
      </c>
      <c r="D1150" s="71" t="s">
        <v>1445</v>
      </c>
    </row>
    <row r="1151" spans="3:4" ht="15" customHeight="1" x14ac:dyDescent="0.25">
      <c r="C1151" s="5" t="s">
        <v>1166</v>
      </c>
      <c r="D1151" s="71" t="s">
        <v>1445</v>
      </c>
    </row>
    <row r="1152" spans="3:4" ht="15" customHeight="1" x14ac:dyDescent="0.25">
      <c r="C1152" s="5" t="s">
        <v>1167</v>
      </c>
      <c r="D1152" s="71" t="s">
        <v>1445</v>
      </c>
    </row>
    <row r="1153" spans="3:4" ht="15" customHeight="1" x14ac:dyDescent="0.25">
      <c r="C1153" s="5" t="s">
        <v>1168</v>
      </c>
      <c r="D1153" s="71" t="s">
        <v>1449</v>
      </c>
    </row>
    <row r="1154" spans="3:4" ht="15" customHeight="1" x14ac:dyDescent="0.25">
      <c r="C1154" s="5" t="s">
        <v>1169</v>
      </c>
      <c r="D1154" s="71" t="s">
        <v>1445</v>
      </c>
    </row>
    <row r="1155" spans="3:4" ht="15" customHeight="1" x14ac:dyDescent="0.25">
      <c r="C1155" s="5" t="s">
        <v>1170</v>
      </c>
      <c r="D1155" s="71" t="s">
        <v>1445</v>
      </c>
    </row>
    <row r="1156" spans="3:4" ht="15" customHeight="1" x14ac:dyDescent="0.25">
      <c r="C1156" s="5" t="s">
        <v>1171</v>
      </c>
      <c r="D1156" s="71" t="s">
        <v>1445</v>
      </c>
    </row>
    <row r="1157" spans="3:4" ht="15" customHeight="1" x14ac:dyDescent="0.25">
      <c r="C1157" s="5" t="s">
        <v>1172</v>
      </c>
      <c r="D1157" s="71" t="s">
        <v>1436</v>
      </c>
    </row>
    <row r="1158" spans="3:4" ht="15" customHeight="1" x14ac:dyDescent="0.25">
      <c r="C1158" s="5" t="s">
        <v>1173</v>
      </c>
      <c r="D1158" s="71" t="s">
        <v>1438</v>
      </c>
    </row>
    <row r="1159" spans="3:4" ht="15" customHeight="1" x14ac:dyDescent="0.25">
      <c r="C1159" s="5" t="s">
        <v>1174</v>
      </c>
      <c r="D1159" s="71" t="s">
        <v>1444</v>
      </c>
    </row>
    <row r="1160" spans="3:4" ht="15" customHeight="1" x14ac:dyDescent="0.25">
      <c r="C1160" s="5" t="s">
        <v>1175</v>
      </c>
      <c r="D1160" s="71" t="s">
        <v>1439</v>
      </c>
    </row>
    <row r="1161" spans="3:4" ht="15" customHeight="1" x14ac:dyDescent="0.25">
      <c r="C1161" s="5" t="s">
        <v>1176</v>
      </c>
      <c r="D1161" s="71" t="s">
        <v>1444</v>
      </c>
    </row>
    <row r="1162" spans="3:4" ht="15" customHeight="1" x14ac:dyDescent="0.25">
      <c r="C1162" s="5" t="s">
        <v>1177</v>
      </c>
      <c r="D1162" s="71" t="s">
        <v>1441</v>
      </c>
    </row>
    <row r="1163" spans="3:4" ht="15" customHeight="1" x14ac:dyDescent="0.25">
      <c r="C1163" s="5" t="s">
        <v>1178</v>
      </c>
      <c r="D1163" s="71" t="s">
        <v>1436</v>
      </c>
    </row>
    <row r="1164" spans="3:4" ht="15" customHeight="1" x14ac:dyDescent="0.25">
      <c r="C1164" s="5" t="s">
        <v>1179</v>
      </c>
      <c r="D1164" s="71" t="s">
        <v>1447</v>
      </c>
    </row>
    <row r="1165" spans="3:4" ht="15" customHeight="1" x14ac:dyDescent="0.25">
      <c r="C1165" s="5" t="s">
        <v>1180</v>
      </c>
      <c r="D1165" s="71" t="s">
        <v>1437</v>
      </c>
    </row>
    <row r="1166" spans="3:4" ht="15" customHeight="1" x14ac:dyDescent="0.25">
      <c r="C1166" s="5" t="s">
        <v>1181</v>
      </c>
      <c r="D1166" s="71" t="s">
        <v>1442</v>
      </c>
    </row>
    <row r="1167" spans="3:4" ht="15" customHeight="1" x14ac:dyDescent="0.25">
      <c r="C1167" s="5" t="s">
        <v>1182</v>
      </c>
      <c r="D1167" s="71" t="s">
        <v>1442</v>
      </c>
    </row>
    <row r="1168" spans="3:4" ht="15" customHeight="1" x14ac:dyDescent="0.25">
      <c r="C1168" s="5" t="s">
        <v>1183</v>
      </c>
      <c r="D1168" s="71" t="s">
        <v>1444</v>
      </c>
    </row>
    <row r="1169" spans="3:4" ht="15" customHeight="1" x14ac:dyDescent="0.25">
      <c r="C1169" s="5" t="s">
        <v>1184</v>
      </c>
      <c r="D1169" s="71" t="s">
        <v>1446</v>
      </c>
    </row>
    <row r="1170" spans="3:4" ht="15" customHeight="1" x14ac:dyDescent="0.25">
      <c r="C1170" s="5" t="s">
        <v>1185</v>
      </c>
      <c r="D1170" s="71" t="s">
        <v>1443</v>
      </c>
    </row>
    <row r="1171" spans="3:4" ht="15" customHeight="1" x14ac:dyDescent="0.25">
      <c r="C1171" s="5" t="s">
        <v>1186</v>
      </c>
      <c r="D1171" s="71" t="s">
        <v>1436</v>
      </c>
    </row>
    <row r="1172" spans="3:4" ht="15" customHeight="1" x14ac:dyDescent="0.25">
      <c r="C1172" s="5" t="s">
        <v>1187</v>
      </c>
      <c r="D1172" s="71" t="s">
        <v>1448</v>
      </c>
    </row>
    <row r="1173" spans="3:4" ht="15" customHeight="1" x14ac:dyDescent="0.25">
      <c r="C1173" s="5" t="s">
        <v>1188</v>
      </c>
      <c r="D1173" s="71" t="s">
        <v>1437</v>
      </c>
    </row>
    <row r="1174" spans="3:4" ht="15" customHeight="1" x14ac:dyDescent="0.25">
      <c r="C1174" s="5" t="s">
        <v>1189</v>
      </c>
      <c r="D1174" s="71" t="s">
        <v>1444</v>
      </c>
    </row>
    <row r="1175" spans="3:4" ht="15" customHeight="1" x14ac:dyDescent="0.25">
      <c r="C1175" s="5" t="s">
        <v>1190</v>
      </c>
      <c r="D1175" s="71" t="s">
        <v>1436</v>
      </c>
    </row>
    <row r="1176" spans="3:4" ht="15" customHeight="1" x14ac:dyDescent="0.25">
      <c r="C1176" s="5" t="s">
        <v>1191</v>
      </c>
      <c r="D1176" s="71" t="s">
        <v>1436</v>
      </c>
    </row>
    <row r="1177" spans="3:4" ht="15" customHeight="1" x14ac:dyDescent="0.25">
      <c r="C1177" s="5" t="s">
        <v>1192</v>
      </c>
      <c r="D1177" s="71" t="s">
        <v>1437</v>
      </c>
    </row>
    <row r="1178" spans="3:4" ht="15" customHeight="1" x14ac:dyDescent="0.25">
      <c r="C1178" s="5" t="s">
        <v>1193</v>
      </c>
      <c r="D1178" s="71" t="s">
        <v>1441</v>
      </c>
    </row>
    <row r="1179" spans="3:4" ht="15" customHeight="1" x14ac:dyDescent="0.25">
      <c r="C1179" s="5" t="s">
        <v>1194</v>
      </c>
      <c r="D1179" s="71" t="s">
        <v>1450</v>
      </c>
    </row>
    <row r="1180" spans="3:4" ht="15" customHeight="1" x14ac:dyDescent="0.25">
      <c r="C1180" s="5" t="s">
        <v>1195</v>
      </c>
      <c r="D1180" s="71" t="s">
        <v>1450</v>
      </c>
    </row>
    <row r="1181" spans="3:4" ht="15" customHeight="1" x14ac:dyDescent="0.25">
      <c r="C1181" s="5" t="s">
        <v>1196</v>
      </c>
      <c r="D1181" s="71" t="s">
        <v>1438</v>
      </c>
    </row>
    <row r="1182" spans="3:4" ht="15" customHeight="1" x14ac:dyDescent="0.25">
      <c r="C1182" s="5" t="s">
        <v>1197</v>
      </c>
      <c r="D1182" s="71" t="s">
        <v>1445</v>
      </c>
    </row>
    <row r="1183" spans="3:4" ht="15" customHeight="1" x14ac:dyDescent="0.25">
      <c r="C1183" s="5" t="s">
        <v>1198</v>
      </c>
      <c r="D1183" s="71" t="s">
        <v>1439</v>
      </c>
    </row>
    <row r="1184" spans="3:4" ht="15" customHeight="1" x14ac:dyDescent="0.25">
      <c r="C1184" s="5" t="s">
        <v>1199</v>
      </c>
      <c r="D1184" s="71" t="s">
        <v>1436</v>
      </c>
    </row>
    <row r="1185" spans="3:4" ht="15" customHeight="1" x14ac:dyDescent="0.25">
      <c r="C1185" s="5" t="s">
        <v>1200</v>
      </c>
      <c r="D1185" s="71" t="s">
        <v>1437</v>
      </c>
    </row>
    <row r="1186" spans="3:4" ht="15" customHeight="1" x14ac:dyDescent="0.25">
      <c r="C1186" s="5" t="s">
        <v>1201</v>
      </c>
      <c r="D1186" s="71" t="s">
        <v>1441</v>
      </c>
    </row>
    <row r="1187" spans="3:4" ht="15" customHeight="1" x14ac:dyDescent="0.25">
      <c r="C1187" s="5" t="s">
        <v>1202</v>
      </c>
      <c r="D1187" s="71" t="s">
        <v>1445</v>
      </c>
    </row>
    <row r="1188" spans="3:4" ht="15" customHeight="1" x14ac:dyDescent="0.25">
      <c r="C1188" s="5" t="s">
        <v>1203</v>
      </c>
      <c r="D1188" s="71" t="s">
        <v>1443</v>
      </c>
    </row>
    <row r="1189" spans="3:4" ht="15" customHeight="1" x14ac:dyDescent="0.25">
      <c r="C1189" s="5" t="s">
        <v>1204</v>
      </c>
      <c r="D1189" s="71" t="s">
        <v>1442</v>
      </c>
    </row>
    <row r="1190" spans="3:4" ht="15" customHeight="1" x14ac:dyDescent="0.25">
      <c r="C1190" s="5" t="s">
        <v>1205</v>
      </c>
      <c r="D1190" s="71" t="s">
        <v>1443</v>
      </c>
    </row>
    <row r="1191" spans="3:4" ht="15" customHeight="1" x14ac:dyDescent="0.25">
      <c r="C1191" s="5" t="s">
        <v>1206</v>
      </c>
      <c r="D1191" s="71" t="s">
        <v>1442</v>
      </c>
    </row>
    <row r="1192" spans="3:4" ht="15" customHeight="1" x14ac:dyDescent="0.25">
      <c r="C1192" s="5" t="s">
        <v>1207</v>
      </c>
      <c r="D1192" s="71" t="s">
        <v>1445</v>
      </c>
    </row>
    <row r="1193" spans="3:4" ht="15" customHeight="1" x14ac:dyDescent="0.25">
      <c r="C1193" s="5" t="s">
        <v>1208</v>
      </c>
      <c r="D1193" s="71" t="s">
        <v>1444</v>
      </c>
    </row>
    <row r="1194" spans="3:4" ht="15" customHeight="1" x14ac:dyDescent="0.25">
      <c r="C1194" s="5" t="s">
        <v>1209</v>
      </c>
      <c r="D1194" s="71" t="s">
        <v>1445</v>
      </c>
    </row>
    <row r="1195" spans="3:4" ht="15" customHeight="1" x14ac:dyDescent="0.25">
      <c r="C1195" s="5" t="s">
        <v>1210</v>
      </c>
      <c r="D1195" s="71" t="s">
        <v>1437</v>
      </c>
    </row>
    <row r="1196" spans="3:4" ht="15" customHeight="1" x14ac:dyDescent="0.25">
      <c r="C1196" s="5" t="s">
        <v>1211</v>
      </c>
      <c r="D1196" s="71" t="s">
        <v>1443</v>
      </c>
    </row>
    <row r="1197" spans="3:4" ht="15" customHeight="1" x14ac:dyDescent="0.25">
      <c r="C1197" s="5" t="s">
        <v>1212</v>
      </c>
      <c r="D1197" s="71" t="s">
        <v>1445</v>
      </c>
    </row>
    <row r="1198" spans="3:4" ht="15" customHeight="1" x14ac:dyDescent="0.25">
      <c r="C1198" s="5" t="s">
        <v>1213</v>
      </c>
      <c r="D1198" s="71" t="s">
        <v>1444</v>
      </c>
    </row>
    <row r="1199" spans="3:4" ht="15" customHeight="1" x14ac:dyDescent="0.25">
      <c r="C1199" s="5" t="s">
        <v>1214</v>
      </c>
      <c r="D1199" s="71" t="s">
        <v>1436</v>
      </c>
    </row>
    <row r="1200" spans="3:4" ht="15" customHeight="1" x14ac:dyDescent="0.25">
      <c r="C1200" s="5" t="s">
        <v>1215</v>
      </c>
      <c r="D1200" s="71" t="s">
        <v>1436</v>
      </c>
    </row>
    <row r="1201" spans="3:4" ht="15" customHeight="1" x14ac:dyDescent="0.25">
      <c r="C1201" s="5" t="s">
        <v>1216</v>
      </c>
      <c r="D1201" s="71" t="s">
        <v>1436</v>
      </c>
    </row>
    <row r="1202" spans="3:4" ht="15" customHeight="1" x14ac:dyDescent="0.25">
      <c r="C1202" s="5" t="s">
        <v>1217</v>
      </c>
      <c r="D1202" s="71" t="s">
        <v>1436</v>
      </c>
    </row>
    <row r="1203" spans="3:4" ht="15" customHeight="1" x14ac:dyDescent="0.25">
      <c r="C1203" s="5" t="s">
        <v>1218</v>
      </c>
      <c r="D1203" s="71" t="s">
        <v>1436</v>
      </c>
    </row>
    <row r="1204" spans="3:4" ht="15" customHeight="1" x14ac:dyDescent="0.25">
      <c r="C1204" s="5" t="s">
        <v>1219</v>
      </c>
      <c r="D1204" s="71" t="s">
        <v>1446</v>
      </c>
    </row>
    <row r="1205" spans="3:4" ht="15" customHeight="1" x14ac:dyDescent="0.25">
      <c r="C1205" s="5" t="s">
        <v>1220</v>
      </c>
      <c r="D1205" s="71" t="s">
        <v>1444</v>
      </c>
    </row>
    <row r="1206" spans="3:4" ht="15" customHeight="1" x14ac:dyDescent="0.25">
      <c r="C1206" s="5" t="s">
        <v>1221</v>
      </c>
      <c r="D1206" s="71" t="s">
        <v>1446</v>
      </c>
    </row>
    <row r="1207" spans="3:4" ht="15" customHeight="1" x14ac:dyDescent="0.25">
      <c r="C1207" s="5" t="s">
        <v>1222</v>
      </c>
      <c r="D1207" s="71" t="s">
        <v>1442</v>
      </c>
    </row>
    <row r="1208" spans="3:4" ht="15" customHeight="1" x14ac:dyDescent="0.25">
      <c r="C1208" s="5" t="s">
        <v>1223</v>
      </c>
      <c r="D1208" s="71" t="s">
        <v>1436</v>
      </c>
    </row>
    <row r="1209" spans="3:4" ht="15" customHeight="1" x14ac:dyDescent="0.25">
      <c r="C1209" s="5" t="s">
        <v>1224</v>
      </c>
      <c r="D1209" s="71" t="s">
        <v>1446</v>
      </c>
    </row>
    <row r="1210" spans="3:4" ht="15" customHeight="1" x14ac:dyDescent="0.25">
      <c r="C1210" s="5" t="s">
        <v>1225</v>
      </c>
      <c r="D1210" s="71" t="s">
        <v>1439</v>
      </c>
    </row>
    <row r="1211" spans="3:4" ht="15" customHeight="1" x14ac:dyDescent="0.25">
      <c r="C1211" s="5" t="s">
        <v>1226</v>
      </c>
      <c r="D1211" s="71" t="s">
        <v>1439</v>
      </c>
    </row>
    <row r="1212" spans="3:4" ht="15" customHeight="1" x14ac:dyDescent="0.25">
      <c r="C1212" s="5" t="s">
        <v>1227</v>
      </c>
      <c r="D1212" s="71" t="s">
        <v>1436</v>
      </c>
    </row>
    <row r="1213" spans="3:4" ht="15" customHeight="1" x14ac:dyDescent="0.25">
      <c r="C1213" s="5" t="s">
        <v>1228</v>
      </c>
      <c r="D1213" s="71" t="s">
        <v>1445</v>
      </c>
    </row>
    <row r="1214" spans="3:4" ht="15" customHeight="1" x14ac:dyDescent="0.25">
      <c r="C1214" s="5" t="s">
        <v>1229</v>
      </c>
      <c r="D1214" s="71" t="s">
        <v>1445</v>
      </c>
    </row>
    <row r="1215" spans="3:4" ht="15" customHeight="1" x14ac:dyDescent="0.25">
      <c r="C1215" s="5" t="s">
        <v>1230</v>
      </c>
      <c r="D1215" s="71" t="s">
        <v>1439</v>
      </c>
    </row>
    <row r="1216" spans="3:4" ht="15" customHeight="1" x14ac:dyDescent="0.25">
      <c r="C1216" s="5" t="s">
        <v>1231</v>
      </c>
      <c r="D1216" s="71" t="s">
        <v>1450</v>
      </c>
    </row>
    <row r="1217" spans="3:4" ht="15" customHeight="1" x14ac:dyDescent="0.25">
      <c r="C1217" s="5" t="s">
        <v>1232</v>
      </c>
      <c r="D1217" s="71" t="s">
        <v>1449</v>
      </c>
    </row>
    <row r="1218" spans="3:4" ht="15" customHeight="1" x14ac:dyDescent="0.25">
      <c r="C1218" s="5" t="s">
        <v>1233</v>
      </c>
      <c r="D1218" s="71" t="s">
        <v>1443</v>
      </c>
    </row>
    <row r="1219" spans="3:4" ht="15" customHeight="1" x14ac:dyDescent="0.25">
      <c r="C1219" s="5" t="s">
        <v>1234</v>
      </c>
      <c r="D1219" s="71" t="s">
        <v>1443</v>
      </c>
    </row>
    <row r="1220" spans="3:4" ht="15" customHeight="1" x14ac:dyDescent="0.25">
      <c r="C1220" s="5" t="s">
        <v>1235</v>
      </c>
      <c r="D1220" s="71" t="s">
        <v>1445</v>
      </c>
    </row>
    <row r="1221" spans="3:4" ht="15" customHeight="1" x14ac:dyDescent="0.25">
      <c r="C1221" s="5" t="s">
        <v>1236</v>
      </c>
      <c r="D1221" s="71" t="s">
        <v>1448</v>
      </c>
    </row>
    <row r="1222" spans="3:4" ht="15" customHeight="1" x14ac:dyDescent="0.25">
      <c r="C1222" s="5" t="s">
        <v>1237</v>
      </c>
      <c r="D1222" s="71" t="s">
        <v>1439</v>
      </c>
    </row>
    <row r="1223" spans="3:4" ht="15" customHeight="1" x14ac:dyDescent="0.25">
      <c r="C1223" s="5" t="s">
        <v>1238</v>
      </c>
      <c r="D1223" s="71" t="s">
        <v>1441</v>
      </c>
    </row>
    <row r="1224" spans="3:4" ht="15" customHeight="1" x14ac:dyDescent="0.25">
      <c r="C1224" s="5" t="s">
        <v>1239</v>
      </c>
      <c r="D1224" s="71" t="s">
        <v>1446</v>
      </c>
    </row>
    <row r="1225" spans="3:4" ht="15" customHeight="1" x14ac:dyDescent="0.25">
      <c r="C1225" s="5" t="s">
        <v>1240</v>
      </c>
      <c r="D1225" s="71" t="s">
        <v>1445</v>
      </c>
    </row>
    <row r="1226" spans="3:4" ht="15" customHeight="1" x14ac:dyDescent="0.25">
      <c r="C1226" s="5" t="s">
        <v>1241</v>
      </c>
      <c r="D1226" s="71" t="s">
        <v>1444</v>
      </c>
    </row>
    <row r="1227" spans="3:4" ht="15" customHeight="1" x14ac:dyDescent="0.25">
      <c r="C1227" s="5" t="s">
        <v>1242</v>
      </c>
      <c r="D1227" s="71" t="s">
        <v>1446</v>
      </c>
    </row>
    <row r="1228" spans="3:4" ht="15" customHeight="1" x14ac:dyDescent="0.25">
      <c r="C1228" s="5" t="s">
        <v>1243</v>
      </c>
      <c r="D1228" s="71" t="s">
        <v>1445</v>
      </c>
    </row>
    <row r="1229" spans="3:4" ht="15" customHeight="1" x14ac:dyDescent="0.25">
      <c r="C1229" s="5" t="s">
        <v>1244</v>
      </c>
      <c r="D1229" s="71" t="s">
        <v>1450</v>
      </c>
    </row>
    <row r="1230" spans="3:4" ht="15" customHeight="1" x14ac:dyDescent="0.25">
      <c r="C1230" s="5" t="s">
        <v>1245</v>
      </c>
      <c r="D1230" s="71" t="s">
        <v>1436</v>
      </c>
    </row>
  </sheetData>
  <sortState xmlns:xlrd2="http://schemas.microsoft.com/office/spreadsheetml/2017/richdata2" ref="K2:L19">
    <sortCondition ref="K2:K19"/>
  </sortState>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Instructions</vt:lpstr>
      <vt:lpstr>Requérant</vt:lpstr>
      <vt:lpstr>Description</vt:lpstr>
      <vt:lpstr>Retombées</vt:lpstr>
      <vt:lpstr>Gestion du projet</vt:lpstr>
      <vt:lpstr>Financement</vt:lpstr>
      <vt:lpstr>Documents</vt:lpstr>
      <vt:lpstr>Engagements</vt:lpstr>
      <vt:lpstr>Liste</vt:lpstr>
      <vt:lpstr>Retombées!_Hlk131677066</vt:lpstr>
      <vt:lpstr>Description!Zone_d_impression</vt:lpstr>
      <vt:lpstr>Documents!Zone_d_impression</vt:lpstr>
      <vt:lpstr>Engagements!Zone_d_impression</vt:lpstr>
      <vt:lpstr>Financement!Zone_d_impression</vt:lpstr>
      <vt:lpstr>'Gestion du projet'!Zone_d_impression</vt:lpstr>
      <vt:lpstr>Instructions!Zone_d_impression</vt:lpstr>
      <vt:lpstr>Requérant!Zone_d_impression</vt:lpstr>
      <vt:lpstr>Retombées!Zone_d_impression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d'économie d'eau des papeières - Formulaire du requérant</dc:title>
  <dc:creator>Ministère des Ressources naturelles et des Forêts</dc:creator>
  <cp:keywords>Programme d'économie d'eau des papetières; Demande de subvention</cp:keywords>
  <cp:lastModifiedBy>Benson, Valérie (DCOM)</cp:lastModifiedBy>
  <cp:lastPrinted>2025-04-23T15:51:00Z</cp:lastPrinted>
  <dcterms:created xsi:type="dcterms:W3CDTF">2023-05-08T11:15:20Z</dcterms:created>
  <dcterms:modified xsi:type="dcterms:W3CDTF">2025-05-09T11:53:40Z</dcterms:modified>
</cp:coreProperties>
</file>