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P:\PROGRAMMES\FSTAI\Document de gestion\"/>
    </mc:Choice>
  </mc:AlternateContent>
  <xr:revisionPtr revIDLastSave="0" documentId="13_ncr:1_{A3107A97-7A16-4169-988C-DCF6B9E748D8}" xr6:coauthVersionLast="47" xr6:coauthVersionMax="47" xr10:uidLastSave="{00000000-0000-0000-0000-000000000000}"/>
  <workbookProtection workbookAlgorithmName="SHA-512" workbookHashValue="q2lM4M1s7l5sSVoTUxcALD+mzRwz44m8St4VQStAryGmiPIl6XNIcMEkeZB00yoKmVuz2hUoju9AHz6DfEEerA==" workbookSaltValue="Mqr+KmFp1SXa/XMs2cEkiQ==" workbookSpinCount="100000" lockStructure="1"/>
  <bookViews>
    <workbookView xWindow="-28920" yWindow="-6465" windowWidth="29040" windowHeight="15720" tabRatio="781" activeTab="5" xr2:uid="{00000000-000D-0000-FFFF-FFFF00000000}"/>
  </bookViews>
  <sheets>
    <sheet name="Demandeur" sheetId="10" r:id="rId1"/>
    <sheet name="Événement visé" sheetId="8" r:id="rId2"/>
    <sheet name="Volet 1" sheetId="11" r:id="rId3"/>
    <sheet name="Volet 2" sheetId="12" r:id="rId4"/>
    <sheet name="Volet 3" sheetId="13" r:id="rId5"/>
    <sheet name="Autorisation" sheetId="9" r:id="rId6"/>
    <sheet name="Analyse " sheetId="6" state="hidden" r:id="rId7"/>
    <sheet name="Calcul volet3 selon analyse ATR" sheetId="14" state="hidden" r:id="rId8"/>
    <sheet name="Tables" sheetId="2" state="hidden" r:id="rId9"/>
    <sheet name="Extraction Volet 1 " sheetId="4" state="hidden" r:id="rId10"/>
    <sheet name="Extraction Volet 2" sheetId="15" state="hidden" r:id="rId11"/>
    <sheet name="Extraction Volet 3" sheetId="16" state="hidden" r:id="rId12"/>
    <sheet name="Feuil1" sheetId="17" state="hidden" r:id="rId13"/>
  </sheets>
  <definedNames>
    <definedName name="REGION_TOUR">Tables!$C:$C</definedName>
    <definedName name="TYPE">Tables!#REF!</definedName>
    <definedName name="_xlnm.Print_Area" localSheetId="1">'Événement visé'!$A$1:$F$73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8" l="1"/>
  <c r="Y2" i="4" s="1"/>
  <c r="Y2" i="15" l="1"/>
  <c r="Y2" i="16"/>
  <c r="AN2" i="16"/>
  <c r="AN2" i="15"/>
  <c r="DA2" i="16"/>
  <c r="CY2" i="16"/>
  <c r="DA2" i="15"/>
  <c r="CY2" i="15"/>
  <c r="CY2" i="4"/>
  <c r="DA2" i="4"/>
  <c r="CA2" i="4"/>
  <c r="BY2" i="4"/>
  <c r="BX2" i="4"/>
  <c r="CC2" i="15"/>
  <c r="CA2" i="15"/>
  <c r="BY2" i="15"/>
  <c r="BX2" i="15"/>
  <c r="CC2" i="16"/>
  <c r="CA2" i="16"/>
  <c r="BY2" i="16"/>
  <c r="G42" i="8"/>
  <c r="AM2" i="15" s="1"/>
  <c r="G51" i="8"/>
  <c r="BZ2" i="15" s="1"/>
  <c r="BX2" i="16"/>
  <c r="BW2" i="16"/>
  <c r="BN2" i="16"/>
  <c r="BV2" i="15"/>
  <c r="BO2" i="16"/>
  <c r="AP2" i="16"/>
  <c r="AO2" i="16"/>
  <c r="AL2" i="16"/>
  <c r="AK2" i="16"/>
  <c r="AI2" i="16"/>
  <c r="AH2" i="16"/>
  <c r="AG2" i="16"/>
  <c r="AF2" i="16"/>
  <c r="AD2" i="16"/>
  <c r="AC2" i="16"/>
  <c r="AB2" i="16"/>
  <c r="AA2" i="16"/>
  <c r="Z2" i="16"/>
  <c r="X2" i="16"/>
  <c r="W2" i="16"/>
  <c r="V2" i="16"/>
  <c r="U2" i="16"/>
  <c r="T2" i="16"/>
  <c r="R2" i="16"/>
  <c r="Q2" i="16"/>
  <c r="P2" i="16"/>
  <c r="O2" i="16"/>
  <c r="N2" i="16"/>
  <c r="M2" i="16"/>
  <c r="L2" i="16"/>
  <c r="K2" i="16"/>
  <c r="J2" i="16"/>
  <c r="I2" i="16"/>
  <c r="H2" i="16"/>
  <c r="G2" i="16"/>
  <c r="F2" i="16"/>
  <c r="E2" i="16"/>
  <c r="D2" i="16"/>
  <c r="C2" i="16"/>
  <c r="B2" i="16"/>
  <c r="A2" i="16"/>
  <c r="BJ2" i="15"/>
  <c r="BI2" i="15"/>
  <c r="L44" i="12"/>
  <c r="BF2" i="15"/>
  <c r="BE2" i="15"/>
  <c r="BO2" i="15"/>
  <c r="AD2" i="4"/>
  <c r="AC2" i="4"/>
  <c r="AD2" i="15"/>
  <c r="AC2" i="15"/>
  <c r="AP2" i="15"/>
  <c r="AO2" i="15"/>
  <c r="AL2" i="15"/>
  <c r="AK2" i="15"/>
  <c r="AI2" i="15"/>
  <c r="AH2" i="15"/>
  <c r="AG2" i="15"/>
  <c r="AF2" i="15"/>
  <c r="AB2" i="15"/>
  <c r="AA2" i="15"/>
  <c r="Z2" i="15"/>
  <c r="X2" i="15"/>
  <c r="W2" i="15"/>
  <c r="V2" i="15"/>
  <c r="U2" i="15"/>
  <c r="T2" i="15"/>
  <c r="R2" i="15"/>
  <c r="Q2" i="15"/>
  <c r="P2" i="15"/>
  <c r="O2" i="15"/>
  <c r="N2" i="15"/>
  <c r="M2" i="15"/>
  <c r="L2" i="15"/>
  <c r="K2" i="15"/>
  <c r="J2" i="15"/>
  <c r="I2" i="15"/>
  <c r="H2" i="15"/>
  <c r="G2" i="15"/>
  <c r="F2" i="15"/>
  <c r="E2" i="15"/>
  <c r="D2" i="15"/>
  <c r="C2" i="15"/>
  <c r="B2" i="15"/>
  <c r="A2" i="15"/>
  <c r="BZ2" i="4" l="1"/>
  <c r="BZ2" i="16"/>
  <c r="AM2" i="16"/>
  <c r="L38" i="11" l="1"/>
  <c r="AT2" i="4"/>
  <c r="AS2" i="4"/>
  <c r="H26" i="12" l="1"/>
  <c r="I26" i="12" s="1"/>
  <c r="F26" i="12"/>
  <c r="H25" i="12"/>
  <c r="H20" i="11"/>
  <c r="H19" i="11"/>
  <c r="F20" i="11"/>
  <c r="H22" i="8"/>
  <c r="H27" i="8"/>
  <c r="H37" i="8"/>
  <c r="I13" i="13"/>
  <c r="I12" i="13"/>
  <c r="I17" i="8"/>
  <c r="H12" i="13" s="1"/>
  <c r="I18" i="8"/>
  <c r="H13" i="13" s="1"/>
  <c r="AA2" i="4"/>
  <c r="Z2" i="4"/>
  <c r="AE2" i="16" l="1"/>
  <c r="AE2" i="4"/>
  <c r="AE2" i="15"/>
  <c r="AJ2" i="15"/>
  <c r="AJ2" i="4"/>
  <c r="AJ2" i="16"/>
  <c r="CZ2" i="4"/>
  <c r="CZ2" i="16"/>
  <c r="CZ2" i="15"/>
  <c r="I20" i="11"/>
  <c r="J18" i="8"/>
  <c r="F19" i="13"/>
  <c r="G33" i="8"/>
  <c r="H33" i="8"/>
  <c r="D6" i="14"/>
  <c r="I58" i="8"/>
  <c r="H58" i="8"/>
  <c r="D30" i="6"/>
  <c r="D29" i="6"/>
  <c r="F29" i="6" s="1"/>
  <c r="G14" i="11"/>
  <c r="AR2" i="4" s="1"/>
  <c r="G13" i="11"/>
  <c r="AQ2" i="4" s="1"/>
  <c r="G18" i="12"/>
  <c r="G17" i="12"/>
  <c r="G16" i="12"/>
  <c r="G15" i="12"/>
  <c r="G14" i="12"/>
  <c r="G13" i="12"/>
  <c r="G9" i="13"/>
  <c r="L43" i="12"/>
  <c r="L42" i="12"/>
  <c r="L41" i="12"/>
  <c r="L40" i="12"/>
  <c r="L39" i="12"/>
  <c r="BD2" i="15" l="1"/>
  <c r="BD2" i="4"/>
  <c r="BC2" i="15"/>
  <c r="BC2" i="4"/>
  <c r="BB2" i="15"/>
  <c r="BB2" i="4"/>
  <c r="BA2" i="15"/>
  <c r="BA2" i="4"/>
  <c r="AZ2" i="15"/>
  <c r="AZ2" i="4"/>
  <c r="AY2" i="15"/>
  <c r="AY2" i="4"/>
  <c r="D32" i="13"/>
  <c r="BK2" i="16"/>
  <c r="J30" i="13"/>
  <c r="C30" i="13"/>
  <c r="C4" i="14"/>
  <c r="I33" i="8"/>
  <c r="L45" i="12"/>
  <c r="C31" i="13" l="1"/>
  <c r="C5" i="14"/>
  <c r="L28" i="11"/>
  <c r="L29" i="11"/>
  <c r="L30" i="11"/>
  <c r="L31" i="11"/>
  <c r="L32" i="11"/>
  <c r="L33" i="11"/>
  <c r="L34" i="11"/>
  <c r="L35" i="11"/>
  <c r="L36" i="11"/>
  <c r="L37" i="11"/>
  <c r="L27" i="11"/>
  <c r="L26" i="11"/>
  <c r="L25" i="11"/>
  <c r="L24" i="11"/>
  <c r="G45" i="10"/>
  <c r="S2" i="15" l="1"/>
  <c r="S2" i="16"/>
  <c r="S2" i="4"/>
  <c r="D15" i="6"/>
  <c r="K54" i="12"/>
  <c r="L54" i="12" s="1"/>
  <c r="L39" i="11"/>
  <c r="C68" i="6" l="1"/>
  <c r="C75" i="6"/>
  <c r="L48" i="11"/>
  <c r="K48" i="11"/>
  <c r="D12" i="13"/>
  <c r="BL2" i="16" s="1"/>
  <c r="D25" i="6"/>
  <c r="D53" i="11"/>
  <c r="D39" i="11"/>
  <c r="D42" i="11" s="1"/>
  <c r="P2" i="4"/>
  <c r="O2" i="4"/>
  <c r="E2" i="4"/>
  <c r="F2" i="4"/>
  <c r="AU2" i="4" l="1"/>
  <c r="L49" i="11"/>
  <c r="K49" i="11"/>
  <c r="K47" i="11"/>
  <c r="L47" i="11" s="1"/>
  <c r="L41" i="11"/>
  <c r="L42" i="11" s="1"/>
  <c r="D53" i="6"/>
  <c r="C29" i="13"/>
  <c r="C28" i="13"/>
  <c r="D11" i="6"/>
  <c r="D10" i="6" l="1"/>
  <c r="K2" i="4"/>
  <c r="J2" i="4"/>
  <c r="D13" i="13" l="1"/>
  <c r="BM2" i="16" s="1"/>
  <c r="G74" i="6"/>
  <c r="G67" i="6"/>
  <c r="D9" i="14"/>
  <c r="BT2" i="16" l="1"/>
  <c r="BS2" i="15"/>
  <c r="C3" i="14"/>
  <c r="C2" i="14"/>
  <c r="D2" i="14" s="1"/>
  <c r="D28" i="13"/>
  <c r="D29" i="13" l="1"/>
  <c r="D3" i="14"/>
  <c r="D5" i="14" l="1"/>
  <c r="D4" i="14" l="1"/>
  <c r="D7" i="14" s="1"/>
  <c r="D8" i="14" s="1"/>
  <c r="G65" i="6" s="1"/>
  <c r="D30" i="13"/>
  <c r="G18" i="8"/>
  <c r="AB2" i="4" s="1"/>
  <c r="V2" i="4"/>
  <c r="U2" i="4"/>
  <c r="T2" i="4"/>
  <c r="BO2" i="4"/>
  <c r="AN2" i="4"/>
  <c r="AF2" i="4"/>
  <c r="N2" i="4"/>
  <c r="C73" i="6"/>
  <c r="AM2" i="4" l="1"/>
  <c r="BU2" i="4"/>
  <c r="AW2" i="4"/>
  <c r="AP2" i="4"/>
  <c r="AO2" i="4"/>
  <c r="AL2" i="4"/>
  <c r="AK2" i="4"/>
  <c r="AI2" i="4"/>
  <c r="AH2" i="4"/>
  <c r="AG2" i="4"/>
  <c r="X2" i="4"/>
  <c r="W2" i="4"/>
  <c r="R2" i="4"/>
  <c r="Q2" i="4"/>
  <c r="BQ2" i="4" l="1"/>
  <c r="M2" i="4"/>
  <c r="L2" i="4"/>
  <c r="I2" i="4"/>
  <c r="H2" i="4"/>
  <c r="G2" i="4"/>
  <c r="D2" i="4"/>
  <c r="C2" i="4"/>
  <c r="B2" i="4"/>
  <c r="A2" i="4"/>
  <c r="G72" i="6"/>
  <c r="D54" i="6"/>
  <c r="D45" i="12"/>
  <c r="BG2" i="15" s="1"/>
  <c r="C72" i="6"/>
  <c r="C65" i="6"/>
  <c r="C59" i="6"/>
  <c r="D52" i="6"/>
  <c r="D51" i="6"/>
  <c r="E51" i="6" s="1"/>
  <c r="D50" i="6"/>
  <c r="E50" i="6" s="1"/>
  <c r="D33" i="6"/>
  <c r="D32" i="6"/>
  <c r="D27" i="6"/>
  <c r="B27" i="6"/>
  <c r="D23" i="6"/>
  <c r="D14" i="6"/>
  <c r="D13" i="6"/>
  <c r="D9" i="6"/>
  <c r="D59" i="12"/>
  <c r="AX2" i="4"/>
  <c r="BR2" i="4" l="1"/>
  <c r="C67" i="6"/>
  <c r="C74" i="6"/>
  <c r="E59" i="6"/>
  <c r="D48" i="12"/>
  <c r="K55" i="12" s="1"/>
  <c r="BP2" i="15" l="1"/>
  <c r="BP2" i="16"/>
  <c r="L47" i="12"/>
  <c r="K53" i="12"/>
  <c r="L53" i="12" s="1"/>
  <c r="L55" i="12"/>
  <c r="BP2" i="4"/>
  <c r="L48" i="12" l="1"/>
  <c r="BH2" i="15"/>
  <c r="C66" i="6"/>
  <c r="AV2" i="4"/>
  <c r="D31" i="13"/>
  <c r="D33" i="13" s="1"/>
  <c r="D34" i="13" s="1"/>
  <c r="G6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Stéphanie Shanilsky</author>
  </authors>
  <commentList>
    <comment ref="AN1" authorId="0" shapeId="0" xr:uid="{39289BCF-A17F-464B-A68A-42E55433BF08}">
      <text>
        <r>
          <rPr>
            <b/>
            <sz val="9"/>
            <color indexed="81"/>
            <rFont val="Tahoma"/>
            <family val="2"/>
          </rPr>
          <t>Stéphanie Shanilsky:</t>
        </r>
        <r>
          <rPr>
            <sz val="9"/>
            <color indexed="81"/>
            <rFont val="Tahoma"/>
            <family val="2"/>
          </rPr>
          <t xml:space="preserve">
pas demandé au volet 4</t>
        </r>
      </text>
    </comment>
    <comment ref="CB1" authorId="0" shapeId="0" xr:uid="{BBCAF128-F57D-4EF1-B325-42D48CD61884}">
      <text>
        <r>
          <rPr>
            <b/>
            <sz val="9"/>
            <color indexed="81"/>
            <rFont val="Tahoma"/>
            <family val="2"/>
          </rPr>
          <t>Stéphanie Shanilsky:</t>
        </r>
        <r>
          <rPr>
            <sz val="9"/>
            <color indexed="81"/>
            <rFont val="Tahoma"/>
            <family val="2"/>
          </rPr>
          <t xml:space="preserve">
seulement volet 4 demandé</t>
        </r>
      </text>
    </comment>
    <comment ref="CY1" authorId="0" shapeId="0" xr:uid="{FC6FC0C7-2295-4C67-9302-D40D66C689A8}">
      <text>
        <r>
          <rPr>
            <b/>
            <sz val="9"/>
            <color indexed="81"/>
            <rFont val="Tahoma"/>
            <family val="2"/>
          </rPr>
          <t>Stéphanie Shanilsky:</t>
        </r>
        <r>
          <rPr>
            <sz val="9"/>
            <color indexed="81"/>
            <rFont val="Tahoma"/>
            <family val="2"/>
          </rPr>
          <t xml:space="preserve">
seulement extraction volet 4 alors qu'on l'a dans volet 1-2-3
doit-on l'extraire
</t>
        </r>
      </text>
    </comment>
    <comment ref="CZ1" authorId="0" shapeId="0" xr:uid="{64D473C9-215C-4F40-ADCC-FEC0A6FA3B75}">
      <text>
        <r>
          <rPr>
            <b/>
            <sz val="9"/>
            <color indexed="81"/>
            <rFont val="Tahoma"/>
            <family val="2"/>
          </rPr>
          <t>Stéphanie Shanilsky:</t>
        </r>
        <r>
          <rPr>
            <sz val="9"/>
            <color indexed="81"/>
            <rFont val="Tahoma"/>
            <family val="2"/>
          </rPr>
          <t xml:space="preserve">
seulement extraction volet 4 alors qu'on l'a dans volet 1-2-3
doit-on l'extraire
</t>
        </r>
      </text>
    </comment>
    <comment ref="DA1" authorId="0" shapeId="0" xr:uid="{A38B61C8-15B9-459B-82FA-786BC8D8FE95}">
      <text>
        <r>
          <rPr>
            <b/>
            <sz val="9"/>
            <color indexed="81"/>
            <rFont val="Tahoma"/>
            <family val="2"/>
          </rPr>
          <t>Stéphanie Shanilsky:</t>
        </r>
        <r>
          <rPr>
            <sz val="9"/>
            <color indexed="81"/>
            <rFont val="Tahoma"/>
            <family val="2"/>
          </rPr>
          <t xml:space="preserve">
seulement extraction volet 4 alors qu'on l'a dans volet 1-2-3
doit-on l'extraire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Stéphanie Shanilsky</author>
  </authors>
  <commentList>
    <comment ref="AN1" authorId="0" shapeId="0" xr:uid="{12A30A99-AE1B-4F2A-A90D-3AE117EA395B}">
      <text>
        <r>
          <rPr>
            <b/>
            <sz val="9"/>
            <color indexed="81"/>
            <rFont val="Tahoma"/>
            <family val="2"/>
          </rPr>
          <t>Stéphanie Shanilsky:</t>
        </r>
        <r>
          <rPr>
            <sz val="9"/>
            <color indexed="81"/>
            <rFont val="Tahoma"/>
            <family val="2"/>
          </rPr>
          <t xml:space="preserve">
pas demandé au volet 4</t>
        </r>
      </text>
    </comment>
    <comment ref="CB1" authorId="0" shapeId="0" xr:uid="{DE72C7BF-D206-4A01-827B-C1D9C571EF71}">
      <text>
        <r>
          <rPr>
            <b/>
            <sz val="9"/>
            <color indexed="81"/>
            <rFont val="Tahoma"/>
            <family val="2"/>
          </rPr>
          <t>Stéphanie Shanilsky:</t>
        </r>
        <r>
          <rPr>
            <sz val="9"/>
            <color indexed="81"/>
            <rFont val="Tahoma"/>
            <family val="2"/>
          </rPr>
          <t xml:space="preserve">
seulement volet 4 demandé</t>
        </r>
      </text>
    </comment>
    <comment ref="CY1" authorId="0" shapeId="0" xr:uid="{BA71758D-D2D5-4639-A9B9-820D9790D257}">
      <text>
        <r>
          <rPr>
            <b/>
            <sz val="9"/>
            <color indexed="81"/>
            <rFont val="Tahoma"/>
            <family val="2"/>
          </rPr>
          <t>Stéphanie Shanilsky:</t>
        </r>
        <r>
          <rPr>
            <sz val="9"/>
            <color indexed="81"/>
            <rFont val="Tahoma"/>
            <family val="2"/>
          </rPr>
          <t xml:space="preserve">
seulement extraction volet 4 alors qu'on l'a dans volet 1-2-3
doit-on l'extraire
</t>
        </r>
      </text>
    </comment>
    <comment ref="CZ1" authorId="0" shapeId="0" xr:uid="{FA23FCD2-992D-4E4B-87BB-F8F702810A6D}">
      <text>
        <r>
          <rPr>
            <b/>
            <sz val="9"/>
            <color indexed="81"/>
            <rFont val="Tahoma"/>
            <family val="2"/>
          </rPr>
          <t>Stéphanie Shanilsky:</t>
        </r>
        <r>
          <rPr>
            <sz val="9"/>
            <color indexed="81"/>
            <rFont val="Tahoma"/>
            <family val="2"/>
          </rPr>
          <t xml:space="preserve">
seulement extraction volet 4 alors qu'on l'a dans volet 1-2-3
doit-on l'extraire
</t>
        </r>
      </text>
    </comment>
    <comment ref="DA1" authorId="0" shapeId="0" xr:uid="{FF9B2A4F-587A-402D-A2E2-112CCD37D52F}">
      <text>
        <r>
          <rPr>
            <b/>
            <sz val="9"/>
            <color indexed="81"/>
            <rFont val="Tahoma"/>
            <family val="2"/>
          </rPr>
          <t>Stéphanie Shanilsky:</t>
        </r>
        <r>
          <rPr>
            <sz val="9"/>
            <color indexed="81"/>
            <rFont val="Tahoma"/>
            <family val="2"/>
          </rPr>
          <t xml:space="preserve">
seulement extraction volet 4 alors qu'on l'a dans volet 1-2-3
doit-on l'extraire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Stéphanie Shanilsky</author>
  </authors>
  <commentList>
    <comment ref="AN1" authorId="0" shapeId="0" xr:uid="{228CE1D8-193A-445B-ABCF-6D82A65E6932}">
      <text>
        <r>
          <rPr>
            <b/>
            <sz val="9"/>
            <color indexed="81"/>
            <rFont val="Tahoma"/>
            <family val="2"/>
          </rPr>
          <t>Stéphanie Shanilsky:</t>
        </r>
        <r>
          <rPr>
            <sz val="9"/>
            <color indexed="81"/>
            <rFont val="Tahoma"/>
            <family val="2"/>
          </rPr>
          <t xml:space="preserve">
pas demandé au volet 4</t>
        </r>
      </text>
    </comment>
    <comment ref="CB1" authorId="0" shapeId="0" xr:uid="{E6EFB2E5-CEA2-42BF-A1DD-53D47B065350}">
      <text>
        <r>
          <rPr>
            <b/>
            <sz val="9"/>
            <color indexed="81"/>
            <rFont val="Tahoma"/>
            <family val="2"/>
          </rPr>
          <t>Stéphanie Shanilsky:</t>
        </r>
        <r>
          <rPr>
            <sz val="9"/>
            <color indexed="81"/>
            <rFont val="Tahoma"/>
            <family val="2"/>
          </rPr>
          <t xml:space="preserve">
volet 4 seulement était pas sur volet 1-2-3
</t>
        </r>
      </text>
    </comment>
    <comment ref="CY1" authorId="0" shapeId="0" xr:uid="{C7066E5F-D79B-4DD7-BAAB-3296387FCCEF}">
      <text>
        <r>
          <rPr>
            <b/>
            <sz val="9"/>
            <color indexed="81"/>
            <rFont val="Tahoma"/>
            <family val="2"/>
          </rPr>
          <t>Stéphanie Shanilsky:</t>
        </r>
        <r>
          <rPr>
            <sz val="9"/>
            <color indexed="81"/>
            <rFont val="Tahoma"/>
            <family val="2"/>
          </rPr>
          <t xml:space="preserve">
seulement extraction volet 4 alors qu'on l'a dans volet 1-2-3
doit-on l'extraire
</t>
        </r>
      </text>
    </comment>
    <comment ref="CZ1" authorId="0" shapeId="0" xr:uid="{20580B51-BEC0-48F4-9ADD-2E5729BBEE68}">
      <text>
        <r>
          <rPr>
            <b/>
            <sz val="9"/>
            <color indexed="81"/>
            <rFont val="Tahoma"/>
            <family val="2"/>
          </rPr>
          <t>Stéphanie Shanilsky:</t>
        </r>
        <r>
          <rPr>
            <sz val="9"/>
            <color indexed="81"/>
            <rFont val="Tahoma"/>
            <family val="2"/>
          </rPr>
          <t xml:space="preserve">
seulement extraction volet 4 alors qu'on l'a dans volet 1-2-3
doit-on l'extraire
</t>
        </r>
      </text>
    </comment>
    <comment ref="DA1" authorId="0" shapeId="0" xr:uid="{931EEEC8-91B1-4F47-B1D9-233B78A47E60}">
      <text>
        <r>
          <rPr>
            <b/>
            <sz val="9"/>
            <color indexed="81"/>
            <rFont val="Tahoma"/>
            <family val="2"/>
          </rPr>
          <t>Stéphanie Shanilsky:</t>
        </r>
        <r>
          <rPr>
            <sz val="9"/>
            <color indexed="81"/>
            <rFont val="Tahoma"/>
            <family val="2"/>
          </rPr>
          <t xml:space="preserve">
seulement extraction volet 4 alors qu'on l'a dans volet 1-2-3
doit-on l'extraire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DB1C30B-3D3D-4175-8F24-A2EDDFA02882}" keepAlive="1" name="Requête - Promo-Export-2023-May-15-1424" description="Connexion à la requête « Promo-Export-2023-May-15-1424 » dans le classeur." type="5" refreshedVersion="0" background="1">
    <dbPr connection="Provider=Microsoft.Mashup.OleDb.1;Data Source=$Workbook$;Location=Promo-Export-2023-May-15-1424;Extended Properties=&quot;&quot;" command="SELECT * FROM [Promo-Export-2023-May-15-1424]"/>
  </connection>
</connections>
</file>

<file path=xl/sharedStrings.xml><?xml version="1.0" encoding="utf-8"?>
<sst xmlns="http://schemas.openxmlformats.org/spreadsheetml/2006/main" count="871" uniqueCount="427">
  <si>
    <t>Adresse</t>
  </si>
  <si>
    <t>Municipalité</t>
  </si>
  <si>
    <t>Code postal</t>
  </si>
  <si>
    <t>Téléphone</t>
  </si>
  <si>
    <t>Site Internet</t>
  </si>
  <si>
    <t>NEQ</t>
  </si>
  <si>
    <t>Nom du représentant officiel</t>
  </si>
  <si>
    <t xml:space="preserve">Titre </t>
  </si>
  <si>
    <t xml:space="preserve">Courriel </t>
  </si>
  <si>
    <t>Section 1 - Identification du demandeur</t>
  </si>
  <si>
    <t xml:space="preserve">Statut légal </t>
  </si>
  <si>
    <t>OBL</t>
  </si>
  <si>
    <t>OBNL</t>
  </si>
  <si>
    <t>Coopérative</t>
  </si>
  <si>
    <t>Communauté, organisme ou nation autochtone</t>
  </si>
  <si>
    <t>Activité principale de l'entreprise</t>
  </si>
  <si>
    <t>Type d'événement</t>
  </si>
  <si>
    <t>Congrès associatif</t>
  </si>
  <si>
    <t>Congrès corporatif</t>
  </si>
  <si>
    <t>Réunion d'affaires</t>
  </si>
  <si>
    <t>Exposition commerciale</t>
  </si>
  <si>
    <t>Autre</t>
  </si>
  <si>
    <t>ß</t>
  </si>
  <si>
    <t>Section 2 - Présentation de l'événement</t>
  </si>
  <si>
    <t xml:space="preserve">Nom de l'entreprise ou organisme </t>
  </si>
  <si>
    <t>Titre de l'événement</t>
  </si>
  <si>
    <t xml:space="preserve">Type d'événement </t>
  </si>
  <si>
    <t xml:space="preserve">Municipalité </t>
  </si>
  <si>
    <t>Région touristique (choisir)</t>
  </si>
  <si>
    <t xml:space="preserve">Régions touristiques </t>
  </si>
  <si>
    <t>Montréal, ville et région</t>
  </si>
  <si>
    <t>Laval</t>
  </si>
  <si>
    <t>Outaouais</t>
  </si>
  <si>
    <t>Montérégie</t>
  </si>
  <si>
    <t>Cantons-de-l’Est</t>
  </si>
  <si>
    <t>Centre-du-Québec</t>
  </si>
  <si>
    <t>Abitibi-Témiscamingue</t>
  </si>
  <si>
    <t>Laurentides</t>
  </si>
  <si>
    <t>Lanaudière</t>
  </si>
  <si>
    <t>Mauricie</t>
  </si>
  <si>
    <t>Saguenay–Lac-Saint-Jean</t>
  </si>
  <si>
    <t>Québec, ville et région</t>
  </si>
  <si>
    <t>Charlevoix</t>
  </si>
  <si>
    <t>Côte-Nord</t>
  </si>
  <si>
    <t>Îles-de-la-Madeleine</t>
  </si>
  <si>
    <t>Gaspésie</t>
  </si>
  <si>
    <t>Bas-Saint-Laurent</t>
  </si>
  <si>
    <t>Chaudière-Appalaches</t>
  </si>
  <si>
    <t>Nunavik</t>
  </si>
  <si>
    <t>Eeyou Istchee Baie-James</t>
  </si>
  <si>
    <t>Demande d'aide financière</t>
  </si>
  <si>
    <t>Oui</t>
  </si>
  <si>
    <t>Non</t>
  </si>
  <si>
    <t>Ne sait pas / Ne s'applique pas</t>
  </si>
  <si>
    <t>Oui/non</t>
  </si>
  <si>
    <t>Pratiques durables et responsables</t>
  </si>
  <si>
    <t>Date (AA-MM-JJ)</t>
  </si>
  <si>
    <t xml:space="preserve">Date de l'événement        Du (AA-MM-JJ) </t>
  </si>
  <si>
    <t xml:space="preserve">Au (AA-MM-JJ)   </t>
  </si>
  <si>
    <t>Grille d'analyse</t>
  </si>
  <si>
    <t>Score - Retombées</t>
  </si>
  <si>
    <t>No_TPS</t>
  </si>
  <si>
    <t>No_TVQ</t>
  </si>
  <si>
    <t>Récurrence</t>
  </si>
  <si>
    <t xml:space="preserve">Ponctuel </t>
  </si>
  <si>
    <t>Valeur</t>
  </si>
  <si>
    <t>Réponse</t>
  </si>
  <si>
    <t>Pointage</t>
  </si>
  <si>
    <t>Échelle</t>
  </si>
  <si>
    <t>Commentaires</t>
  </si>
  <si>
    <t>Aide demandée</t>
  </si>
  <si>
    <t>Section 4 - Aide financière</t>
  </si>
  <si>
    <t>Faisabilité / Admissibilité</t>
  </si>
  <si>
    <t>Budget réaliste</t>
  </si>
  <si>
    <t>Nombre total (estimation)</t>
  </si>
  <si>
    <r>
      <t xml:space="preserve">Forme juridique </t>
    </r>
    <r>
      <rPr>
        <i/>
        <sz val="10"/>
        <color theme="1"/>
        <rFont val="Century Gothic"/>
        <family val="2"/>
      </rPr>
      <t xml:space="preserve">(choisir) </t>
    </r>
  </si>
  <si>
    <t>Forme juridique</t>
  </si>
  <si>
    <t>Nom entreprise</t>
  </si>
  <si>
    <t>Nom rep officiel</t>
  </si>
  <si>
    <t>Titre rep officiel</t>
  </si>
  <si>
    <t>Téléphone rep officiel</t>
  </si>
  <si>
    <t>Courriel rep officiel</t>
  </si>
  <si>
    <t>Activité principale entreprise</t>
  </si>
  <si>
    <t>Titre événement</t>
  </si>
  <si>
    <t>Date début</t>
  </si>
  <si>
    <t xml:space="preserve">Date fin </t>
  </si>
  <si>
    <t>Type événement</t>
  </si>
  <si>
    <t xml:space="preserve">Localisation région </t>
  </si>
  <si>
    <t>Localisation municipalité</t>
  </si>
  <si>
    <t>Lieu(x) événement</t>
  </si>
  <si>
    <r>
      <t>Coûts admissibles</t>
    </r>
    <r>
      <rPr>
        <sz val="10"/>
        <color rgb="FFFF0000"/>
        <rFont val="Century Gothic"/>
        <family val="2"/>
      </rPr>
      <t xml:space="preserve"> RÉELS </t>
    </r>
  </si>
  <si>
    <t>Adresse (correspondant au NEQ)</t>
  </si>
  <si>
    <t>Président</t>
  </si>
  <si>
    <t>Titre président</t>
  </si>
  <si>
    <t>Courriel président</t>
  </si>
  <si>
    <t>Fonds pour stimuler le tourisme d'affaires international</t>
  </si>
  <si>
    <t>Je déclare être la personne dûment autorisée par l'organisation à soumettre une demande d’aide financière.</t>
  </si>
  <si>
    <t>Diffusion des informations transmises</t>
  </si>
  <si>
    <t>Les données transmises dans le présent formulaire sont utilisées par le personnel de l’ATR et du ministère du Tourisme et sont conservées dans des banques de données du Ministère à des fins de statistiques, d’évaluation et de consultation ultérieure. Nous vous invitons à nous informer de toute modification aux renseignements que vous nous avez déjà transmis afin de pouvoir mettre à jour ces données.</t>
  </si>
  <si>
    <t>Nous vous rappelons qu’il est de votre responsabilité de faire approuver le formulaire de demande par la direction générale de l’organisation, le cas échéant.</t>
  </si>
  <si>
    <t>Montage financier du projet</t>
  </si>
  <si>
    <t>Total des coûts admissibles</t>
  </si>
  <si>
    <t>COÛTS DU PROJET</t>
  </si>
  <si>
    <t>FINANCEMENT DU PROJET</t>
  </si>
  <si>
    <t>Description du projet - Cahier de candidature ou plan d'affaires</t>
  </si>
  <si>
    <t>Lieu.x d'acceuil envisagé.s (hôtel, centre de congrès, autre)</t>
  </si>
  <si>
    <t>Nombre de nuitées totales envisagées</t>
  </si>
  <si>
    <t>J'accepte</t>
  </si>
  <si>
    <t xml:space="preserve">Je comprends que la présente demande d’aide financière ne conduira pas nécessairement à son acceptation. </t>
  </si>
  <si>
    <t xml:space="preserve">déclare que les renseignements fournis dans cette demande et les documents annexés sont complets et véridiques. 
</t>
  </si>
  <si>
    <t xml:space="preserve">Transmission </t>
  </si>
  <si>
    <t>Autorisation</t>
  </si>
  <si>
    <t xml:space="preserve">Secteur économique </t>
  </si>
  <si>
    <t>Activité promotionnelle auprès de client(s)</t>
  </si>
  <si>
    <t xml:space="preserve">Tournée de familiarisation </t>
  </si>
  <si>
    <t>Repas promotionnel avec des clients</t>
  </si>
  <si>
    <t>Bourses et foires (pour des événements visés spécifiques)</t>
  </si>
  <si>
    <t>Rencontre client</t>
  </si>
  <si>
    <t>Type activité</t>
  </si>
  <si>
    <t xml:space="preserve">Autre, précisez: </t>
  </si>
  <si>
    <t>Activité promotionnelle auprès de client.e.s</t>
  </si>
  <si>
    <t>Repas promotionnel avec des client.e.s</t>
  </si>
  <si>
    <t>Total du financement</t>
  </si>
  <si>
    <t>Type.s d'activité.s de démarchage</t>
  </si>
  <si>
    <t>Respecte la dimension d'envergure internationale</t>
  </si>
  <si>
    <t>Demandeur admissible</t>
  </si>
  <si>
    <t xml:space="preserve">Demande complète </t>
  </si>
  <si>
    <t>Type.s de document.s</t>
  </si>
  <si>
    <t>Cahier de candidature</t>
  </si>
  <si>
    <t>Plan d'affaires</t>
  </si>
  <si>
    <t xml:space="preserve">Région touristique </t>
  </si>
  <si>
    <t xml:space="preserve">International (%) </t>
  </si>
  <si>
    <t>Lieu identifié</t>
  </si>
  <si>
    <t>Secteur économique important</t>
  </si>
  <si>
    <t>Oui = 1</t>
  </si>
  <si>
    <t>1-49 = 0
50-199 = 1
200 et + = 2</t>
  </si>
  <si>
    <t>Demande de qualité</t>
  </si>
  <si>
    <t>Appréciation du comité</t>
  </si>
  <si>
    <t>VOLET 1</t>
  </si>
  <si>
    <t>Type demandeur</t>
  </si>
  <si>
    <t>Autres types</t>
  </si>
  <si>
    <t>VOLET 2</t>
  </si>
  <si>
    <t xml:space="preserve">Total volets 1 et 2: </t>
  </si>
  <si>
    <t xml:space="preserve">Nom de l'institution </t>
  </si>
  <si>
    <t xml:space="preserve">Nom de l'entreprise ou organisation </t>
  </si>
  <si>
    <t>jour.s</t>
  </si>
  <si>
    <t>Demande dans le cadre du volet 1</t>
  </si>
  <si>
    <t>Demande dans le cadre du volet 2</t>
  </si>
  <si>
    <t>-</t>
  </si>
  <si>
    <t>Vise un événement admissible (congrès, réunion d'affaires ou exposition. Si autre, à valider avec le comité)</t>
  </si>
  <si>
    <t>Portée par un chercheur</t>
  </si>
  <si>
    <t>Faculté, division, chaire ou autre</t>
  </si>
  <si>
    <t>Entité municipale</t>
  </si>
  <si>
    <t>Potentiellement récurrent</t>
  </si>
  <si>
    <t>Ne sait pas</t>
  </si>
  <si>
    <t>Coût total du projet</t>
  </si>
  <si>
    <t>Récurrent ou potentiellement récurrent = 1</t>
  </si>
  <si>
    <t>Voir réponse</t>
  </si>
  <si>
    <t>Taux d'aide</t>
  </si>
  <si>
    <t xml:space="preserve">Taux d'aide maximal selon le type </t>
  </si>
  <si>
    <t>Activité principale de l'organisation</t>
  </si>
  <si>
    <t>Fait partie de UIA</t>
  </si>
  <si>
    <t>Secteur économique</t>
  </si>
  <si>
    <t>Aide recommandée</t>
  </si>
  <si>
    <t xml:space="preserve">Aide recommandée </t>
  </si>
  <si>
    <t>Aide recommandée volet 1</t>
  </si>
  <si>
    <t>Aide recommandée volet 2</t>
  </si>
  <si>
    <t>À compléter lors des rencontres du comité</t>
  </si>
  <si>
    <t>fstai@tourismelaval.com</t>
  </si>
  <si>
    <r>
      <rPr>
        <b/>
        <sz val="10"/>
        <color rgb="FFFFFF00"/>
        <rFont val="Century Gothic"/>
        <family val="2"/>
      </rPr>
      <t>Important :</t>
    </r>
    <r>
      <rPr>
        <sz val="10"/>
        <color theme="0"/>
        <rFont val="Century Gothic"/>
        <family val="2"/>
      </rPr>
      <t xml:space="preserve"> Le formulaire doit être rempli dans ce chiffrier Excel et ne pas être transformé en un autre format ou en PDF.</t>
    </r>
  </si>
  <si>
    <t xml:space="preserve">Certaines questions comportent des choix de réponses dans une liste déroulante qui s'affiche en cliquant sur l'icône à droite de la cellule. </t>
  </si>
  <si>
    <r>
      <t>N</t>
    </r>
    <r>
      <rPr>
        <vertAlign val="superscript"/>
        <sz val="10"/>
        <color theme="1"/>
        <rFont val="Century Gothic"/>
        <family val="2"/>
      </rPr>
      <t>o</t>
    </r>
    <r>
      <rPr>
        <sz val="10"/>
        <color theme="1"/>
        <rFont val="Century Gothic"/>
        <family val="2"/>
      </rPr>
      <t xml:space="preserve"> TPS</t>
    </r>
  </si>
  <si>
    <r>
      <t>N</t>
    </r>
    <r>
      <rPr>
        <vertAlign val="superscript"/>
        <sz val="10"/>
        <color theme="1"/>
        <rFont val="Century Gothic"/>
        <family val="2"/>
      </rPr>
      <t>o</t>
    </r>
    <r>
      <rPr>
        <sz val="10"/>
        <color theme="1"/>
        <rFont val="Century Gothic"/>
        <family val="2"/>
      </rPr>
      <t xml:space="preserve"> TVQ</t>
    </r>
  </si>
  <si>
    <t>VOLET 1 : CAHIERS DE CANDIDATURE ET PLANS D'AFFAIRES</t>
  </si>
  <si>
    <t>Total des autres coûts liés au projet (non admissibles)</t>
  </si>
  <si>
    <t xml:space="preserve">Autres, précisez : </t>
  </si>
  <si>
    <t xml:space="preserve">Ajoutez des types de sources si requis. Insérez des lignes au besoin. </t>
  </si>
  <si>
    <t>VOLET 2 : ACTIVITÉS DE DÉMARCHAGE</t>
  </si>
  <si>
    <t>Rencontre avec des client.e.s</t>
  </si>
  <si>
    <t xml:space="preserve">Autre, précisez : </t>
  </si>
  <si>
    <t>Description de l'activité ou des activités</t>
  </si>
  <si>
    <t>Mise de fond de l'entité demanderesse et de ses partenaires</t>
  </si>
  <si>
    <r>
      <t xml:space="preserve">Somme demandée au FSTAI </t>
    </r>
    <r>
      <rPr>
        <sz val="10"/>
        <rFont val="Century Gothic"/>
        <family val="2"/>
      </rPr>
      <t xml:space="preserve">- se référer au tableau 1 du Guide de l'entité demanderesse pour les règles </t>
    </r>
  </si>
  <si>
    <t>Les demandes déposées ou la confirmation des engagements des autres paliers de gouvernement, s’il y a lieu.</t>
  </si>
  <si>
    <r>
      <rPr>
        <b/>
        <sz val="10"/>
        <color rgb="FFFF0000"/>
        <rFont val="Century Gothic"/>
        <family val="2"/>
      </rPr>
      <t>Important :</t>
    </r>
    <r>
      <rPr>
        <sz val="10"/>
        <color theme="1"/>
        <rFont val="Century Gothic"/>
        <family val="2"/>
      </rPr>
      <t xml:space="preserve"> Le formulaire doit être rempli dans ce chiffrier Excel et ne pas être transformé en un autre format ou en PDF. Il doit être transmis par courriel à l'adresse ci-dessous, accompagné des pièces justificatives pertinentes : </t>
    </r>
  </si>
  <si>
    <t>Représentant.e du projet</t>
  </si>
  <si>
    <t>Représentant.e officiel.le</t>
  </si>
  <si>
    <r>
      <rPr>
        <b/>
        <sz val="10"/>
        <color theme="1"/>
        <rFont val="Century Gothic"/>
        <family val="2"/>
      </rPr>
      <t>Président.e</t>
    </r>
    <r>
      <rPr>
        <sz val="10"/>
        <color theme="1"/>
        <rFont val="Century Gothic"/>
        <family val="2"/>
      </rPr>
      <t xml:space="preserve"> </t>
    </r>
    <r>
      <rPr>
        <b/>
        <sz val="10"/>
        <color theme="1"/>
        <rFont val="Century Gothic"/>
        <family val="2"/>
      </rPr>
      <t xml:space="preserve">de l'organisation </t>
    </r>
  </si>
  <si>
    <t>Portrait de l'entreprise / de l'organisation</t>
  </si>
  <si>
    <t>Participant.e.s envisagé.e.s</t>
  </si>
  <si>
    <t xml:space="preserve">Je, soussigné.e, (nom complet), </t>
  </si>
  <si>
    <t>Identification de l'entité demanderesse</t>
  </si>
  <si>
    <r>
      <rPr>
        <sz val="10"/>
        <rFont val="Century Gothic"/>
        <family val="2"/>
      </rPr>
      <t xml:space="preserve">Personne </t>
    </r>
    <r>
      <rPr>
        <sz val="10"/>
        <color theme="1"/>
        <rFont val="Century Gothic"/>
        <family val="2"/>
      </rPr>
      <t>responsable (</t>
    </r>
    <r>
      <rPr>
        <i/>
        <sz val="10"/>
        <color theme="1"/>
        <rFont val="Century Gothic"/>
        <family val="2"/>
      </rPr>
      <t>s'il y a lieu)</t>
    </r>
  </si>
  <si>
    <t>Part (%) de participant.e.s provenant de l'international</t>
  </si>
  <si>
    <t>(Total du nombre de chambres par nuit)</t>
  </si>
  <si>
    <r>
      <t xml:space="preserve">Description du projet (exigences </t>
    </r>
    <r>
      <rPr>
        <b/>
        <sz val="10"/>
        <rFont val="Century Gothic"/>
        <family val="2"/>
      </rPr>
      <t>de l'entité organisatrice</t>
    </r>
    <r>
      <rPr>
        <b/>
        <sz val="10"/>
        <color theme="1"/>
        <rFont val="Century Gothic"/>
        <family val="2"/>
      </rPr>
      <t xml:space="preserve">, fournisseurs requis, etc.) 
</t>
    </r>
  </si>
  <si>
    <r>
      <t xml:space="preserve">Somme demandée au FSTAI </t>
    </r>
    <r>
      <rPr>
        <sz val="10"/>
        <rFont val="Century Gothic"/>
        <family val="2"/>
      </rPr>
      <t xml:space="preserve">- se référer au tableau 1 du Guide à l'intention de l'entité demanderesse pour les règles </t>
    </r>
  </si>
  <si>
    <t xml:space="preserve">Document.s à joindre au présent formulaire </t>
  </si>
  <si>
    <t>Je m’engage à fournir aux personnes responsables chez Tourisme Laval toute l'information complémentaire nécessaire à l'analyse du dossier.</t>
  </si>
  <si>
    <t xml:space="preserve">Si une aide financière est accordée, une convention d’aide financière sera conclue par l’organisation que je représente et Tourisme Laval, et stipulera les obligations de l'entité demanderesse, les éléments du projet et les documents de reddition de comptes exigés. </t>
  </si>
  <si>
    <t>Nouveau</t>
  </si>
  <si>
    <t>Non, mais il y a plus de 20 ans</t>
  </si>
  <si>
    <t>Non, s'est déjà tenu dans les 20 dernières années</t>
  </si>
  <si>
    <t>Implication de spécialiste(s) en recherche</t>
  </si>
  <si>
    <t>La demande est portée par une ou des personnes spécialisées en recherche et associées à des institutions de recherche et d’enseignement.</t>
  </si>
  <si>
    <t>Chercheur.se principal.e</t>
  </si>
  <si>
    <t xml:space="preserve">À compléter si différent du représentant.e du projet: </t>
  </si>
  <si>
    <t>Demande portée par un chercheur</t>
  </si>
  <si>
    <t>Lieu de la tenue de l'édition précédente (ville, pays)</t>
  </si>
  <si>
    <r>
      <t>Édition précédente</t>
    </r>
    <r>
      <rPr>
        <sz val="10"/>
        <color theme="1"/>
        <rFont val="Century Gothic"/>
        <family val="2"/>
      </rPr>
      <t xml:space="preserve"> (hors contexte pandémique)</t>
    </r>
  </si>
  <si>
    <t>Nombre total de participants</t>
  </si>
  <si>
    <t>Autre aide gouvernementale (précisez)</t>
  </si>
  <si>
    <t>* Le total du financement doit correspondre au total du coût du projet</t>
  </si>
  <si>
    <t>*</t>
  </si>
  <si>
    <r>
      <t xml:space="preserve">Association, fédération ou entreprise organisatrice </t>
    </r>
    <r>
      <rPr>
        <i/>
        <sz val="9"/>
        <color theme="1"/>
        <rFont val="Century Gothic"/>
        <family val="2"/>
      </rPr>
      <t>(si différente de l'entité demanderesse)</t>
    </r>
  </si>
  <si>
    <t>Récurrent (annuel ou aux 2 ans)</t>
  </si>
  <si>
    <t>Nombre de nationalités différentes représentées</t>
  </si>
  <si>
    <r>
      <t xml:space="preserve">Inscrire les dépenses admissibles uniquement - se référer à l'encadré.
</t>
    </r>
    <r>
      <rPr>
        <sz val="10"/>
        <rFont val="Century Gothic"/>
        <family val="2"/>
      </rPr>
      <t>Insérez des lignes au besoin</t>
    </r>
  </si>
  <si>
    <r>
      <t xml:space="preserve">Inscrire les dépenses admissibles uniquement - se référer à l'encadré
</t>
    </r>
    <r>
      <rPr>
        <sz val="10"/>
        <rFont val="Century Gothic"/>
        <family val="2"/>
      </rPr>
      <t>Insérez des lignes au besoin.</t>
    </r>
  </si>
  <si>
    <t>Définitions international</t>
  </si>
  <si>
    <t xml:space="preserve">Correspond à la définition: </t>
  </si>
  <si>
    <t>Mise de fonds minimale de 20 % des coûts (sauf les demandes portées par les chercheurs)</t>
  </si>
  <si>
    <t>Cumul de l'aide gouvernementale de moins de 80 % (sauf les demandes portées par les chercheurs)</t>
  </si>
  <si>
    <t xml:space="preserve">ANALYSE </t>
  </si>
  <si>
    <t>DOIT ATTEINDRE UN MINIMUM DE 5 POINTS SUR 10</t>
  </si>
  <si>
    <t>Nombre de jours</t>
  </si>
  <si>
    <t>Rotation 3 pays +</t>
  </si>
  <si>
    <t xml:space="preserve">Inclut exposition </t>
  </si>
  <si>
    <t>Nombre participants intl</t>
  </si>
  <si>
    <t>Nombre jours</t>
  </si>
  <si>
    <t>Portée par chercheur</t>
  </si>
  <si>
    <t>Quelle définition intl</t>
  </si>
  <si>
    <t>Aide demandée volet 1</t>
  </si>
  <si>
    <t>Aide demandée volet 2</t>
  </si>
  <si>
    <t>Chercheur principal</t>
  </si>
  <si>
    <t>Institution du chercheur</t>
  </si>
  <si>
    <t>Faculté, unité de recherche</t>
  </si>
  <si>
    <t>Association organisatrice</t>
  </si>
  <si>
    <t xml:space="preserve">Rappel: aucune dépense ne doit être engagée au moment 
de la soumission de la demande. </t>
  </si>
  <si>
    <t>L’évènement se tient hors des grands centres de Québec et Montréal</t>
  </si>
  <si>
    <t>Oui, je dépose une demande dans le cadre du volet 3</t>
  </si>
  <si>
    <t>VOLET 3</t>
  </si>
  <si>
    <t>Calcul volet 3</t>
  </si>
  <si>
    <t>Total 3 volets</t>
  </si>
  <si>
    <t xml:space="preserve">Question additionnelle </t>
  </si>
  <si>
    <t xml:space="preserve">Calcul du soutien maximal </t>
  </si>
  <si>
    <t xml:space="preserve">Est-ce un secteur économique important ou un créneau d'excellence pour la région ? </t>
  </si>
  <si>
    <t xml:space="preserve">Veuillez expliquer. </t>
  </si>
  <si>
    <t>Nombre de participant.e.s anticipé.e.s</t>
  </si>
  <si>
    <t>Transport régional pris en charge par l'entité organisatrice (maximum 25 000 $)</t>
  </si>
  <si>
    <t>* Hors des limites des communautés métropolitaines de Québec et Montréal vers les autres régions du Québec.</t>
  </si>
  <si>
    <t>Calcul préliminaire</t>
  </si>
  <si>
    <r>
      <t xml:space="preserve">Soutien maximal à l'incitatif </t>
    </r>
    <r>
      <rPr>
        <sz val="10"/>
        <color theme="1"/>
        <rFont val="Century Gothic"/>
        <family val="2"/>
      </rPr>
      <t>(200 000 $)</t>
    </r>
  </si>
  <si>
    <t>Demande dans le cadre du volet 3</t>
  </si>
  <si>
    <t>Transport régional</t>
  </si>
  <si>
    <t>Précisez le trajet (origine-destination) et le mode de transport.</t>
  </si>
  <si>
    <t>L'événement a le potentiel de revenir au Québec à quelle fréquence (années) ?</t>
  </si>
  <si>
    <t>Si applicable, indiquez le total des dépenses liées au transport régional intra-Québec des participant·e·s, assumées par l’entité organisatrice.</t>
  </si>
  <si>
    <t xml:space="preserve">Section 3 - Analyse </t>
  </si>
  <si>
    <t>VOLET 3 : INCITATIFS FINANCIERS</t>
  </si>
  <si>
    <t>Pourcentage anticipé des participant·e·s internationaux </t>
  </si>
  <si>
    <t>L’évènement correspond à un créneau économique porteur</t>
  </si>
  <si>
    <t xml:space="preserve">Date de début du projet (AA-MM-JJ) </t>
  </si>
  <si>
    <t>Date de fin du projet (AA-MM-JJ)</t>
  </si>
  <si>
    <t>Description du projet - Activité.s de démarchage</t>
  </si>
  <si>
    <t>Date début volet 1</t>
  </si>
  <si>
    <t>Date fin volet 1</t>
  </si>
  <si>
    <t>Date début volet 2</t>
  </si>
  <si>
    <t>Date fin volet 2</t>
  </si>
  <si>
    <t>Coûts admissibles v1</t>
  </si>
  <si>
    <t>Coûts totaux v1</t>
  </si>
  <si>
    <t>Aide demandée v1</t>
  </si>
  <si>
    <t>Coûts admissibles v2</t>
  </si>
  <si>
    <t>Coûts totaux v2</t>
  </si>
  <si>
    <t>Aide demandée v2</t>
  </si>
  <si>
    <t>Total financement v2</t>
  </si>
  <si>
    <t>Total financement v1</t>
  </si>
  <si>
    <t>Transport régional v3</t>
  </si>
  <si>
    <t>Aide demandée v3</t>
  </si>
  <si>
    <t>Aide demandée volet 3</t>
  </si>
  <si>
    <t>Aide recommandée volet 3</t>
  </si>
  <si>
    <t>50 % et + = 2</t>
  </si>
  <si>
    <t>Montant de la demande</t>
  </si>
  <si>
    <t xml:space="preserve">Montant de la demande </t>
  </si>
  <si>
    <t xml:space="preserve">       Coût minimum de 5 000 $</t>
  </si>
  <si>
    <t xml:space="preserve">Visite d'inspection </t>
  </si>
  <si>
    <t xml:space="preserve">Ajoutez des types de sources si requis. Insérez des lignes au besoin.  </t>
  </si>
  <si>
    <t xml:space="preserve"> </t>
  </si>
  <si>
    <t>Date début volet 3</t>
  </si>
  <si>
    <t>Date fin volet 3</t>
  </si>
  <si>
    <t xml:space="preserve">Description de l'événement </t>
  </si>
  <si>
    <t>Pratiques durables et responsables - Précisez les pratiques envisagées pour l'événement</t>
  </si>
  <si>
    <t>L'évènement n'est pas encore confirmé (volet 1 à 3)</t>
  </si>
  <si>
    <t>Participants attendus</t>
  </si>
  <si>
    <t>Présentation de l'événement visé</t>
  </si>
  <si>
    <t xml:space="preserve">Titre de l'événement </t>
  </si>
  <si>
    <t>L'événement n'est pas encore confirmé*.</t>
  </si>
  <si>
    <t>* Un événement annoncé ou attaché à contrat signé avec l’établissement principal de sa venue sera considéré comme étant confirmé. Également, un événement existant avec récurrence prévue au Québec sera considéré comme étant confirmé.</t>
  </si>
  <si>
    <t xml:space="preserve">Récurrence de l'événement </t>
  </si>
  <si>
    <t>L'événement se tient en rotation dans trois pays ou plus.</t>
  </si>
  <si>
    <t>L'événement se tient-il au Québec pour la première fois?</t>
  </si>
  <si>
    <t>L'événement inclut une exposition en simultané</t>
  </si>
  <si>
    <t>Secteur économique principal de l'événement</t>
  </si>
  <si>
    <t>Objectif(s) de l'événement et rayonnement potentiel</t>
  </si>
  <si>
    <t>Entre 50 à 124 part. et 40 % intl</t>
  </si>
  <si>
    <t>Plus de 125 part.  50 parts intl</t>
  </si>
  <si>
    <t xml:space="preserve">VOLETS 1,2 ET 3 </t>
  </si>
  <si>
    <t xml:space="preserve">* Il est possible de faire une même demande dans le cadre des trois volets en quel cas, la demande doit viser le même événement. </t>
  </si>
  <si>
    <t xml:space="preserve">* Il est possible de faire une demande dans le cadre des trois volets en quel cas, la demande doit viser le même événement. </t>
  </si>
  <si>
    <t>Bourse ou foire (pour un événement visé spécifique)</t>
  </si>
  <si>
    <t>Il s'agit d'un calcul automatique préliminaire à partir des réponses à la feuille "événement visé", à valider lors de l'analyse et basé sur le tableau 2 du Guide de l'entité demanderesse.</t>
  </si>
  <si>
    <t>L’événement correspond à un créneau économique porteur/filière à haut potentiel</t>
  </si>
  <si>
    <t>L’événement se tient hors des grands centres de Québec et Montréal</t>
  </si>
  <si>
    <t>Description de l'événement</t>
  </si>
  <si>
    <t>Soutien maximal</t>
  </si>
  <si>
    <t>Mise de fonds de l'entité demanderesse et des partenaires</t>
  </si>
  <si>
    <t>valider si tel que le registre des entreprises</t>
  </si>
  <si>
    <t>Validation du NEQ</t>
  </si>
  <si>
    <t>inscrire oui ou non dans H45 si le promoteur n'a pas bien inscrit la réponsedans B45 sinon rien inscrire</t>
  </si>
  <si>
    <t>Mettre la même colonne d'analyse que dans le volet 4</t>
  </si>
  <si>
    <t>Confirmer que la case est remplie</t>
  </si>
  <si>
    <t>Avoir une case pour valider si les dépenses sont admissibles ou non et pour recalcul le cas échéant</t>
  </si>
  <si>
    <t>Mettre les calculs de mise de fonds pour les montants de base</t>
  </si>
  <si>
    <t>Mettre le calcul pour le cumul des aides gouvernementales</t>
  </si>
  <si>
    <t>Mettre le calcul pour le montant maximal admissible</t>
  </si>
  <si>
    <t>,</t>
  </si>
  <si>
    <t>Notes analyse de L'ATR</t>
  </si>
  <si>
    <t>RC s'assurer que toute les cases sont remplis</t>
  </si>
  <si>
    <t>ne rien faire formule automatique</t>
  </si>
  <si>
    <t>maximum 50% du coût admissible si pas un chercheur sinon 100%</t>
  </si>
  <si>
    <t>note interne sur l'analyse  la dépense
ex: 
-est-ce des Honoraires
-a discuter campagne promo non admissible….</t>
  </si>
  <si>
    <t>Inscrire dans la colonne I
a (pour) admissible ou 
n-a (pour non admissible)</t>
  </si>
  <si>
    <t>note interne sur l'analyse  la dépense
ex: 
-est-ce des Honoraires
-à discuter campagne promo non admissible….</t>
  </si>
  <si>
    <t>maximum 80% des coûts totaux si pas un chercheur sinon 100%</t>
  </si>
  <si>
    <t>Aide  FSTAI maximum 
 -50% du coût admissible si pas un chercheur,
 -100% si chercheur</t>
  </si>
  <si>
    <t>Aide Grouvernementale maximum 
 -80% des coûts totaux si pas un chercheur 1
 -100% si chercheur</t>
  </si>
  <si>
    <t>case H13 à H18 si le promoteur n'a pas coché comme il se doit inscrire oui ou non selon le cas et le tout s'ajustera</t>
  </si>
  <si>
    <t>case H13 à H14 si le promoteur n'a pas coché comme il se doit inscrire oui ou non selon le cas et le tout s'ajustera</t>
  </si>
  <si>
    <t>RC s'assurer que toute les cases sont remplis par le promoteur</t>
  </si>
  <si>
    <t>non</t>
  </si>
  <si>
    <t>la réponse se fait automatique rien à inscrire à J 30</t>
  </si>
  <si>
    <t>s'assurer que le promoteur à rempli la case D32 sinon impact calcul volet 3,
Si le promoteur  n'a rien mis à D32 choisir à la case N32 la région</t>
  </si>
  <si>
    <t xml:space="preserve">Dates de l'événement      Du (AAAA-MM-JJ) </t>
  </si>
  <si>
    <t xml:space="preserve">                                         Au (AAAA-MM-JJ)   </t>
  </si>
  <si>
    <t>case I9 si le promoteur n'a pas coché  B9 comme il se doit inscrire oui ou non selon le cas dans I9 et le tout s'ajustera</t>
  </si>
  <si>
    <t>Le créneau économique porteur a été changé selon ce que le promoteur a inscrit suite à l'analyse dans l'onglet événement visé case H57-i57</t>
  </si>
  <si>
    <t>inscrire oui ou non dans N36 si le promoteur n'a pas bien inscrit la réponsedans C36 sinon rien inscrire</t>
  </si>
  <si>
    <t xml:space="preserve">Date de début du projet (AAAA-MM-JJ) </t>
  </si>
  <si>
    <t>Date de fin du projet (AAAA-MM-JJ)</t>
  </si>
  <si>
    <t xml:space="preserve"> mise de fond de 20% du coût total de la dépense:
   -si pas un chercheur 
   -sinon pas de mise de fonds obligatoire
valider si (H47+h50+h51+h52)&gt;D47 si oui OK si non problématique</t>
  </si>
  <si>
    <t xml:space="preserve"> mise de fond de 20% du coût total de la dépense:
   -si pas un chercheur 
   -sinon pas de mise de fonds obligatoire
valider si (H55+h58+h59+h60)&gt;D55 si oui OK si non problématique</t>
  </si>
  <si>
    <t>lié au changement réponse dans onglet Volet 3 case D19 ou  J19 suivant l'analyse</t>
  </si>
  <si>
    <t>lié au changement réponse dans onglet événement case I32 suivant l'analyse N32</t>
  </si>
  <si>
    <t>C4 est lié à l'analyse de la case  I57 dans l'ongler événement visé suivant l'anlyse N37 s'il y a lieu</t>
  </si>
  <si>
    <t xml:space="preserve"> légende </t>
  </si>
  <si>
    <t>équipe administration et finance à valider</t>
  </si>
  <si>
    <t>note de TL lors d'analyse</t>
  </si>
  <si>
    <t>Équipe de développement</t>
  </si>
  <si>
    <t>Quel est le montant prévu des retombées économiques?</t>
  </si>
  <si>
    <t>Valider si le promoteur a mis son nom</t>
  </si>
  <si>
    <t>Valider si le promoteur a coché</t>
  </si>
  <si>
    <t>Valider si le promoteur a mis la date</t>
  </si>
  <si>
    <t>Transport : Incrire à la case J19 le montant ajusté de transport D19 s'il y a lieu si non laissez vite</t>
  </si>
  <si>
    <t>s'assurer que le promoteur ait rempli la case g32 de l'onglet Événement visé</t>
  </si>
  <si>
    <t>RC s'assurer que toute les cases sont remplies</t>
  </si>
  <si>
    <t>ajuster les dates s'il y a lieu</t>
  </si>
  <si>
    <t>ajuster les dates s'il y a lieuà K19</t>
  </si>
  <si>
    <t>ajuster les dates s'il y a lieu à K20</t>
  </si>
  <si>
    <t>ajuster les dates s'il y a lieuà K25</t>
  </si>
  <si>
    <t>ajuster les dates s'il y a lieu à K26</t>
  </si>
  <si>
    <t>inscrire oui ou non dans N57 si le promoteur n'a pas bien inscrit la réponsedans D57 si non rien inscrire</t>
  </si>
  <si>
    <t>Quelle est la visibilité associée à l'événement, quelles sont les retombées économiques, sociales et intellectuelles envisagées, etc? Veuillez fournir des données pour soutenir les explications.</t>
  </si>
  <si>
    <t>L'organisation fait-elle partie du Union of International Association Yearbook ?</t>
  </si>
  <si>
    <t>https://uia.org/ybio/</t>
  </si>
  <si>
    <t>1ere fois au Québec</t>
  </si>
  <si>
    <t xml:space="preserve">Participants - total envisagé
</t>
  </si>
  <si>
    <t>% international envisagé</t>
  </si>
  <si>
    <t>Nombre participants intl envisagé</t>
  </si>
  <si>
    <t>Nombre nationalités envisagé</t>
  </si>
  <si>
    <t>Nuitées totales envisagé</t>
  </si>
  <si>
    <t>Cahier de candidature V1</t>
  </si>
  <si>
    <t>Plan d'affaires V1</t>
  </si>
  <si>
    <t>Activité promotionnelle V2</t>
  </si>
  <si>
    <t>Tournée de familirisation  V2</t>
  </si>
  <si>
    <t>Repas promotionnel  V2</t>
  </si>
  <si>
    <t>Bourse ou foire V2</t>
  </si>
  <si>
    <t>Rencontre client.e.s V2</t>
  </si>
  <si>
    <t>Autre, précisez: 
V2</t>
  </si>
  <si>
    <t>N/A</t>
  </si>
  <si>
    <t>Cahier de candidature-V1</t>
  </si>
  <si>
    <t>Plan d'affaires-V1</t>
  </si>
  <si>
    <t>Taux d'aide maximal volet 1</t>
  </si>
  <si>
    <t>Taux d'aide maximal-volet1</t>
  </si>
  <si>
    <t>Taux d'aide maximal-Volet 1</t>
  </si>
  <si>
    <t>Participants - total édition précédente</t>
  </si>
  <si>
    <t>Nombre total de participants internationaux
édition précédente</t>
  </si>
  <si>
    <t>% international édition précédente</t>
  </si>
  <si>
    <t>Nombre de nationalités différentes représentées
édition précédente</t>
  </si>
  <si>
    <t>Lieu de la tenue de l'édition précédente (ville,pays)</t>
  </si>
  <si>
    <t>Date de début volet 4(a)</t>
  </si>
  <si>
    <t>Date de fin volet 4 (a)</t>
  </si>
  <si>
    <t>Aide recommandée volet 4(a)</t>
  </si>
  <si>
    <t>Aide recommandée volet 4(b)</t>
  </si>
  <si>
    <t>L'événement est confirmé</t>
  </si>
  <si>
    <t>Potentiel de récurrence</t>
  </si>
  <si>
    <t>Pointage
V1-2-3</t>
  </si>
  <si>
    <t>Augmentation de la participation internationale prévue Volet 4</t>
  </si>
  <si>
    <t>Activité promotionnelle V4a</t>
  </si>
  <si>
    <t>Visite d'inspection V4a</t>
  </si>
  <si>
    <t>Repas promotionnel V4a</t>
  </si>
  <si>
    <t>Bourse ou foire V4a</t>
  </si>
  <si>
    <t>Rencontre client.e.s V4a</t>
  </si>
  <si>
    <t xml:space="preserve">Traduction simultanée V4a </t>
  </si>
  <si>
    <t>Activités innovantes V4a</t>
  </si>
  <si>
    <t>Autre, précisez: V4a</t>
  </si>
  <si>
    <t>Coût total admissible V4a</t>
  </si>
  <si>
    <t>Coût totat du projet V4a</t>
  </si>
  <si>
    <t>Total de financement V4a</t>
  </si>
  <si>
    <t>Date de début événement V4b</t>
  </si>
  <si>
    <t>Date de fin événement V4b</t>
  </si>
  <si>
    <t>transport régional V4b</t>
  </si>
  <si>
    <t>Soutien maximal à l'incitatif V4b</t>
  </si>
  <si>
    <t>Montant de la demande V4b</t>
  </si>
  <si>
    <t>inscrire oui ou non dans N15 si le promoteur n'a pas bien inscrit la réponsedans C15 sinon rien inscrire</t>
  </si>
  <si>
    <t>inscrire oui ou non dans N22 si le promoteur n'a pas bien inscrit la réponsedans C22 sinon rien inscrire</t>
  </si>
  <si>
    <t>inscrire oui ou non dans N27 si le promoteur n'a pas bien inscrit la réponsedans C27 sinon rien inscrire</t>
  </si>
  <si>
    <t>mise à jour: 2025-08-06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</si>
</sst>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_);[Red]\(#,##0\ &quot;$&quot;\)"/>
    <numFmt numFmtId="44" formatCode="_ * #,##0.00_)\ &quot;$&quot;_ ;_ * \(#,##0.00\)\ &quot;$&quot;_ ;_ * &quot;-&quot;??_)\ &quot;$&quot;_ ;_ @_ "/>
    <numFmt numFmtId="43" formatCode="_ * #,##0.00_)_ ;_ * \(#,##0.00\)_ ;_ * &quot;-&quot;??_)_ ;_ @_ "/>
    <numFmt numFmtId="164" formatCode="_ * #,##0_)\ &quot;$&quot;_ ;_ * \(#,##0\)\ &quot;$&quot;_ ;_ * &quot;-&quot;??_)\ &quot;$&quot;_ ;_ @_ "/>
    <numFmt numFmtId="165" formatCode="yyyy/mm/dd;@"/>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entury Gothic"/>
      <family val="2"/>
    </font>
    <font>
      <i/>
      <sz val="10"/>
      <color theme="1"/>
      <name val="Century Gothic"/>
      <family val="2"/>
    </font>
    <font>
      <b/>
      <sz val="11"/>
      <color theme="0"/>
      <name val="Century Gothic"/>
      <family val="2"/>
    </font>
    <font>
      <b/>
      <sz val="16"/>
      <color theme="0"/>
      <name val="Century Gothic"/>
      <family val="2"/>
    </font>
    <font>
      <b/>
      <sz val="10"/>
      <color theme="0"/>
      <name val="Century Gothic"/>
      <family val="2"/>
    </font>
    <font>
      <b/>
      <sz val="10"/>
      <color rgb="FFFF0000"/>
      <name val="Century Gothic"/>
      <family val="2"/>
    </font>
    <font>
      <b/>
      <sz val="10"/>
      <color theme="1"/>
      <name val="Century Gothic"/>
      <family val="2"/>
    </font>
    <font>
      <sz val="10"/>
      <name val="Century Gothic"/>
      <family val="2"/>
    </font>
    <font>
      <sz val="10"/>
      <color theme="1"/>
      <name val="Wingdings"/>
      <charset val="2"/>
    </font>
    <font>
      <b/>
      <sz val="10"/>
      <color rgb="FF262626"/>
      <name val="Century Gothic"/>
      <family val="2"/>
    </font>
    <font>
      <sz val="10"/>
      <color rgb="FF262626"/>
      <name val="Century Gothic"/>
      <family val="2"/>
    </font>
    <font>
      <sz val="10"/>
      <color rgb="FF262626"/>
      <name val="Wingdings"/>
      <charset val="2"/>
    </font>
    <font>
      <sz val="10"/>
      <color theme="0"/>
      <name val="Century Gothic"/>
      <family val="2"/>
    </font>
    <font>
      <u/>
      <sz val="10"/>
      <color theme="1"/>
      <name val="Century Gothic"/>
      <family val="2"/>
    </font>
    <font>
      <sz val="10"/>
      <color rgb="FFFF0000"/>
      <name val="Century Gothic"/>
      <family val="2"/>
    </font>
    <font>
      <b/>
      <sz val="10"/>
      <name val="Century Gothic"/>
      <family val="2"/>
    </font>
    <font>
      <sz val="9"/>
      <color theme="1"/>
      <name val="Century Gothic"/>
      <family val="2"/>
    </font>
    <font>
      <u/>
      <sz val="11"/>
      <color theme="10"/>
      <name val="Calibri"/>
      <family val="2"/>
      <scheme val="minor"/>
    </font>
    <font>
      <i/>
      <sz val="9"/>
      <color theme="1"/>
      <name val="Century Gothic"/>
      <family val="2"/>
    </font>
    <font>
      <b/>
      <sz val="10"/>
      <color rgb="FF008000"/>
      <name val="Century Gothic"/>
      <family val="2"/>
    </font>
    <font>
      <b/>
      <sz val="11"/>
      <color theme="1"/>
      <name val="Century Gothic"/>
      <family val="2"/>
    </font>
    <font>
      <sz val="11"/>
      <color theme="1"/>
      <name val="Century Gothic"/>
      <family val="2"/>
    </font>
    <font>
      <sz val="11"/>
      <name val="Calibri"/>
      <family val="2"/>
      <scheme val="minor"/>
    </font>
    <font>
      <b/>
      <sz val="11"/>
      <name val="Calibri"/>
      <family val="2"/>
      <scheme val="minor"/>
    </font>
    <font>
      <b/>
      <i/>
      <sz val="10"/>
      <color theme="1"/>
      <name val="Century Gothic"/>
      <family val="2"/>
    </font>
    <font>
      <sz val="10"/>
      <color rgb="FF008000"/>
      <name val="Century Gothic"/>
      <family val="2"/>
    </font>
    <font>
      <b/>
      <sz val="10"/>
      <color rgb="FFFFFF00"/>
      <name val="Century Gothic"/>
      <family val="2"/>
    </font>
    <font>
      <sz val="8"/>
      <name val="Calibri"/>
      <family val="2"/>
      <scheme val="minor"/>
    </font>
    <font>
      <sz val="8"/>
      <color rgb="FF000000"/>
      <name val="Segoe UI"/>
      <family val="2"/>
    </font>
    <font>
      <b/>
      <sz val="11"/>
      <color theme="8"/>
      <name val="Century Gothic"/>
      <family val="2"/>
    </font>
    <font>
      <b/>
      <u/>
      <sz val="10"/>
      <color theme="10"/>
      <name val="Century Gothic"/>
      <family val="2"/>
    </font>
    <font>
      <vertAlign val="superscript"/>
      <sz val="10"/>
      <color theme="1"/>
      <name val="Century Gothic"/>
      <family val="2"/>
    </font>
    <font>
      <i/>
      <sz val="10"/>
      <name val="Century Gothic"/>
      <family val="2"/>
    </font>
    <font>
      <sz val="11"/>
      <color theme="0"/>
      <name val="Century Gothic"/>
      <family val="2"/>
    </font>
    <font>
      <b/>
      <sz val="9"/>
      <color rgb="FF0070C0"/>
      <name val="Century Gothic"/>
      <family val="2"/>
    </font>
    <font>
      <sz val="10"/>
      <color rgb="FF0070C0"/>
      <name val="Century Gothic"/>
      <family val="2"/>
    </font>
    <font>
      <b/>
      <sz val="10"/>
      <color rgb="FF0070C0"/>
      <name val="Century Gothic"/>
      <family val="2"/>
    </font>
    <font>
      <b/>
      <sz val="11"/>
      <name val="Century Gothic"/>
      <family val="2"/>
    </font>
    <font>
      <sz val="11"/>
      <name val="Century Gothic"/>
      <family val="2"/>
    </font>
    <font>
      <i/>
      <sz val="8"/>
      <color theme="1"/>
      <name val="Century Gothic"/>
      <family val="2"/>
    </font>
    <font>
      <b/>
      <sz val="9"/>
      <color indexed="81"/>
      <name val="Tahoma"/>
      <family val="2"/>
    </font>
    <font>
      <sz val="9"/>
      <color indexed="81"/>
      <name val="Tahoma"/>
      <family val="2"/>
    </font>
  </fonts>
  <fills count="2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00800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bgColor indexed="64"/>
      </patternFill>
    </fill>
    <fill>
      <patternFill patternType="solid">
        <fgColor theme="5"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4"/>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rgb="FFE8E8E8"/>
      </patternFill>
    </fill>
    <fill>
      <patternFill patternType="solid">
        <fgColor rgb="FFFF0000"/>
        <bgColor rgb="FFE8E8E8"/>
      </patternFill>
    </fill>
    <fill>
      <patternFill patternType="solid">
        <fgColor rgb="FFFF99FF"/>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3" tint="0.8999908444471571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59">
    <xf numFmtId="0" fontId="0" fillId="0" borderId="0" xfId="0"/>
    <xf numFmtId="0" fontId="0" fillId="0" borderId="0" xfId="0" applyAlignment="1">
      <alignment wrapText="1"/>
    </xf>
    <xf numFmtId="0" fontId="2" fillId="0" borderId="0" xfId="0" applyFont="1"/>
    <xf numFmtId="0" fontId="3" fillId="2" borderId="0" xfId="0" applyFont="1" applyFill="1" applyAlignment="1">
      <alignment horizontal="left" vertical="center" wrapText="1" indent="3"/>
    </xf>
    <xf numFmtId="0" fontId="3" fillId="2" borderId="0" xfId="0" applyFont="1" applyFill="1" applyAlignment="1">
      <alignment vertical="center" wrapText="1"/>
    </xf>
    <xf numFmtId="0" fontId="3" fillId="4" borderId="0" xfId="0" applyFont="1" applyFill="1" applyAlignment="1">
      <alignment vertical="center" wrapText="1"/>
    </xf>
    <xf numFmtId="0" fontId="3" fillId="0" borderId="0" xfId="0" applyFont="1" applyAlignment="1">
      <alignment vertical="center" wrapText="1"/>
    </xf>
    <xf numFmtId="0" fontId="7" fillId="4" borderId="0" xfId="0" applyFont="1" applyFill="1" applyAlignment="1">
      <alignment vertical="center" wrapText="1"/>
    </xf>
    <xf numFmtId="0" fontId="3" fillId="2" borderId="1" xfId="0" applyFont="1" applyFill="1" applyBorder="1" applyAlignment="1">
      <alignment vertical="center" wrapText="1"/>
    </xf>
    <xf numFmtId="0" fontId="11" fillId="2" borderId="0" xfId="0" applyFont="1" applyFill="1" applyAlignment="1">
      <alignment horizontal="center" vertical="center" wrapText="1"/>
    </xf>
    <xf numFmtId="0" fontId="9" fillId="4" borderId="0" xfId="0" applyFont="1" applyFill="1" applyAlignment="1">
      <alignment vertical="center" wrapText="1"/>
    </xf>
    <xf numFmtId="0" fontId="9" fillId="2" borderId="0" xfId="0" applyFont="1" applyFill="1" applyAlignment="1">
      <alignment vertical="center" wrapText="1"/>
    </xf>
    <xf numFmtId="0" fontId="14" fillId="0" borderId="0" xfId="0" applyFont="1" applyAlignment="1">
      <alignment horizontal="left" vertical="center" indent="5"/>
    </xf>
    <xf numFmtId="0" fontId="5" fillId="4" borderId="0" xfId="0" applyFont="1" applyFill="1" applyAlignment="1">
      <alignment vertical="center" wrapText="1"/>
    </xf>
    <xf numFmtId="44" fontId="9" fillId="2" borderId="0" xfId="0" applyNumberFormat="1" applyFont="1" applyFill="1" applyAlignment="1">
      <alignment vertical="center" wrapText="1"/>
    </xf>
    <xf numFmtId="44" fontId="9" fillId="2" borderId="0" xfId="1" applyFont="1" applyFill="1" applyAlignment="1">
      <alignment vertical="center" wrapText="1"/>
    </xf>
    <xf numFmtId="0" fontId="3" fillId="2" borderId="0" xfId="0" applyFont="1" applyFill="1" applyAlignment="1">
      <alignment horizontal="left" vertical="center" wrapText="1"/>
    </xf>
    <xf numFmtId="0" fontId="3" fillId="6" borderId="0" xfId="0" applyFont="1" applyFill="1" applyAlignment="1">
      <alignment vertical="center" wrapText="1"/>
    </xf>
    <xf numFmtId="0" fontId="0" fillId="6" borderId="0" xfId="0" applyFill="1"/>
    <xf numFmtId="0" fontId="5" fillId="4" borderId="0" xfId="0" applyFont="1" applyFill="1" applyAlignment="1">
      <alignment horizontal="left" vertical="center" wrapText="1"/>
    </xf>
    <xf numFmtId="14" fontId="3" fillId="2" borderId="0" xfId="0" applyNumberFormat="1" applyFont="1" applyFill="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right" vertical="center" wrapText="1"/>
    </xf>
    <xf numFmtId="0" fontId="3" fillId="3"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14" fontId="3"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24" fillId="0" borderId="0" xfId="0" applyFont="1"/>
    <xf numFmtId="14" fontId="24" fillId="0" borderId="0" xfId="0" applyNumberFormat="1" applyFont="1"/>
    <xf numFmtId="9" fontId="24" fillId="0" borderId="0" xfId="0" applyNumberFormat="1" applyFont="1"/>
    <xf numFmtId="44" fontId="24" fillId="0" borderId="0" xfId="0" applyNumberFormat="1" applyFont="1"/>
    <xf numFmtId="14" fontId="3" fillId="0" borderId="2" xfId="0" applyNumberFormat="1" applyFont="1" applyBorder="1" applyAlignment="1" applyProtection="1">
      <alignment horizontal="center" vertical="center" wrapText="1"/>
      <protection locked="0"/>
    </xf>
    <xf numFmtId="0" fontId="19" fillId="2" borderId="0" xfId="0" applyFont="1" applyFill="1" applyAlignment="1">
      <alignment horizontal="left" vertical="center" wrapText="1"/>
    </xf>
    <xf numFmtId="0" fontId="22" fillId="2" borderId="0" xfId="0" applyFont="1" applyFill="1" applyAlignment="1">
      <alignment horizontal="left" vertical="center" wrapText="1" indent="1"/>
    </xf>
    <xf numFmtId="0" fontId="28" fillId="2" borderId="0" xfId="0" applyFont="1" applyFill="1" applyAlignment="1">
      <alignment horizontal="left" vertical="center" wrapText="1" indent="1"/>
    </xf>
    <xf numFmtId="9" fontId="3" fillId="0" borderId="1" xfId="2" applyFont="1" applyFill="1" applyBorder="1" applyAlignment="1" applyProtection="1">
      <alignment vertical="center" wrapText="1"/>
      <protection locked="0"/>
    </xf>
    <xf numFmtId="0" fontId="3" fillId="7" borderId="0" xfId="0" applyFont="1" applyFill="1" applyAlignment="1">
      <alignment vertical="center" wrapText="1"/>
    </xf>
    <xf numFmtId="0" fontId="6" fillId="7" borderId="0" xfId="0" applyFont="1" applyFill="1" applyAlignment="1">
      <alignment horizontal="center" vertical="center" wrapText="1"/>
    </xf>
    <xf numFmtId="0" fontId="5" fillId="7" borderId="0" xfId="0" applyFont="1" applyFill="1" applyAlignment="1">
      <alignment horizontal="center" vertical="center" wrapText="1"/>
    </xf>
    <xf numFmtId="0" fontId="3" fillId="7" borderId="0" xfId="0" applyFont="1" applyFill="1" applyAlignment="1">
      <alignment horizontal="center" vertical="center" wrapText="1"/>
    </xf>
    <xf numFmtId="0" fontId="15" fillId="7" borderId="0" xfId="0" applyFont="1" applyFill="1" applyAlignment="1">
      <alignment horizontal="left" vertical="center" wrapText="1"/>
    </xf>
    <xf numFmtId="0" fontId="3" fillId="2" borderId="0" xfId="0" applyFont="1" applyFill="1" applyAlignment="1">
      <alignment horizontal="left" vertical="center" wrapText="1" indent="4"/>
    </xf>
    <xf numFmtId="1" fontId="3" fillId="0" borderId="1" xfId="0" applyNumberFormat="1" applyFont="1" applyBorder="1" applyAlignment="1" applyProtection="1">
      <alignment vertical="center" wrapText="1"/>
      <protection locked="0"/>
    </xf>
    <xf numFmtId="0" fontId="9" fillId="2" borderId="0" xfId="0" applyFont="1" applyFill="1" applyAlignment="1">
      <alignment horizontal="left" vertical="center" wrapText="1"/>
    </xf>
    <xf numFmtId="0" fontId="10" fillId="2" borderId="0" xfId="0" applyFont="1" applyFill="1" applyAlignment="1">
      <alignment vertical="center" wrapText="1"/>
    </xf>
    <xf numFmtId="0" fontId="18" fillId="2" borderId="0" xfId="0" applyFont="1" applyFill="1" applyAlignment="1">
      <alignment vertical="center" wrapText="1"/>
    </xf>
    <xf numFmtId="0" fontId="4" fillId="2" borderId="0" xfId="0" applyFont="1" applyFill="1" applyAlignment="1">
      <alignment horizontal="left" vertical="center" wrapText="1"/>
    </xf>
    <xf numFmtId="0" fontId="12" fillId="0" borderId="0" xfId="0" applyFont="1" applyAlignment="1">
      <alignment horizontal="justify" vertical="center"/>
    </xf>
    <xf numFmtId="0" fontId="27" fillId="2" borderId="0" xfId="0" applyFont="1" applyFill="1" applyAlignment="1">
      <alignment horizontal="left" vertical="center" wrapText="1"/>
    </xf>
    <xf numFmtId="0" fontId="3" fillId="2" borderId="0" xfId="0" applyFont="1" applyFill="1" applyAlignment="1">
      <alignment horizontal="right" vertical="center"/>
    </xf>
    <xf numFmtId="44" fontId="3" fillId="2" borderId="0" xfId="1" applyFont="1" applyFill="1" applyAlignment="1" applyProtection="1">
      <alignment vertical="center" wrapText="1"/>
    </xf>
    <xf numFmtId="0" fontId="3" fillId="2" borderId="0" xfId="0" applyFont="1" applyFill="1" applyAlignment="1">
      <alignment horizontal="center" vertical="top" wrapText="1"/>
    </xf>
    <xf numFmtId="0" fontId="25" fillId="0" borderId="0" xfId="0" applyFont="1"/>
    <xf numFmtId="0" fontId="13" fillId="0" borderId="0" xfId="0" applyFont="1" applyAlignment="1">
      <alignment horizontal="left" vertical="center" indent="5"/>
    </xf>
    <xf numFmtId="0" fontId="25" fillId="2" borderId="0" xfId="0" applyFont="1" applyFill="1"/>
    <xf numFmtId="0" fontId="26" fillId="0" borderId="0" xfId="0" applyFont="1"/>
    <xf numFmtId="0" fontId="3" fillId="3" borderId="0" xfId="0" applyFont="1" applyFill="1" applyAlignment="1">
      <alignment horizontal="left" vertical="center" wrapText="1"/>
    </xf>
    <xf numFmtId="0" fontId="26" fillId="2" borderId="0" xfId="0" applyFont="1" applyFill="1"/>
    <xf numFmtId="1" fontId="24" fillId="0" borderId="0" xfId="0" applyNumberFormat="1" applyFont="1"/>
    <xf numFmtId="0" fontId="0" fillId="2" borderId="0" xfId="0" applyFill="1"/>
    <xf numFmtId="44" fontId="23" fillId="5" borderId="1" xfId="1"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32" fillId="5" borderId="1" xfId="0" applyFont="1" applyFill="1" applyBorder="1" applyAlignment="1" applyProtection="1">
      <alignment horizontal="center" vertical="center"/>
      <protection locked="0"/>
    </xf>
    <xf numFmtId="0" fontId="3" fillId="5" borderId="1" xfId="0" applyFont="1" applyFill="1" applyBorder="1" applyAlignment="1" applyProtection="1">
      <alignment horizontal="left" vertical="center" wrapText="1"/>
      <protection locked="0"/>
    </xf>
    <xf numFmtId="0" fontId="3"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5" fillId="4" borderId="0" xfId="0" applyFont="1" applyFill="1" applyAlignment="1">
      <alignment horizontal="center" vertical="center" wrapText="1"/>
    </xf>
    <xf numFmtId="0" fontId="3" fillId="4" borderId="0" xfId="0" applyFont="1" applyFill="1" applyAlignment="1">
      <alignment horizontal="center" vertical="center" wrapText="1"/>
    </xf>
    <xf numFmtId="0" fontId="9" fillId="0" borderId="1" xfId="0" applyFont="1" applyBorder="1" applyAlignment="1">
      <alignment vertical="center" wrapText="1"/>
    </xf>
    <xf numFmtId="164" fontId="3"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9" fontId="23" fillId="2" borderId="1" xfId="2" applyFont="1" applyFill="1" applyBorder="1" applyAlignment="1" applyProtection="1">
      <alignment horizontal="center" vertical="center"/>
    </xf>
    <xf numFmtId="0" fontId="3" fillId="2" borderId="0" xfId="0" applyFont="1" applyFill="1" applyAlignment="1">
      <alignment horizontal="center" vertical="center" wrapText="1"/>
    </xf>
    <xf numFmtId="0" fontId="9" fillId="2" borderId="0" xfId="0" applyFont="1" applyFill="1" applyAlignment="1">
      <alignment horizontal="center" vertical="center" wrapText="1"/>
    </xf>
    <xf numFmtId="0" fontId="14" fillId="2" borderId="0" xfId="0" applyFont="1" applyFill="1" applyAlignment="1">
      <alignment horizontal="left" vertical="center" indent="5"/>
    </xf>
    <xf numFmtId="0" fontId="9" fillId="2" borderId="0" xfId="0" applyFont="1" applyFill="1" applyAlignment="1">
      <alignment horizontal="right" vertical="center" wrapText="1"/>
    </xf>
    <xf numFmtId="0" fontId="9" fillId="2"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2" borderId="0" xfId="0" applyFont="1" applyFill="1" applyAlignment="1">
      <alignment horizontal="left" vertical="center" wrapText="1"/>
    </xf>
    <xf numFmtId="164" fontId="9" fillId="2"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5" fillId="2" borderId="0" xfId="0" applyFont="1" applyFill="1" applyAlignment="1">
      <alignment horizontal="left" vertical="center" wrapText="1"/>
    </xf>
    <xf numFmtId="0" fontId="3" fillId="2" borderId="0" xfId="0" applyFont="1" applyFill="1" applyAlignment="1">
      <alignment horizontal="left" vertical="center" wrapText="1" indent="2"/>
    </xf>
    <xf numFmtId="1" fontId="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9" fontId="3" fillId="0" borderId="1" xfId="2" applyFont="1" applyFill="1" applyBorder="1" applyAlignment="1" applyProtection="1">
      <alignment horizontal="center" vertical="center" wrapText="1"/>
    </xf>
    <xf numFmtId="0" fontId="18" fillId="2" borderId="0" xfId="0" applyFont="1" applyFill="1" applyAlignment="1">
      <alignment horizontal="left" vertical="center" wrapText="1" indent="1"/>
    </xf>
    <xf numFmtId="0" fontId="7" fillId="9" borderId="0" xfId="0" applyFont="1" applyFill="1" applyAlignment="1">
      <alignment vertical="center" wrapText="1"/>
    </xf>
    <xf numFmtId="0" fontId="5" fillId="9" borderId="0" xfId="0" applyFont="1" applyFill="1" applyAlignment="1">
      <alignment horizontal="left" vertical="center" wrapText="1"/>
    </xf>
    <xf numFmtId="0" fontId="10" fillId="2" borderId="0" xfId="0" applyFont="1" applyFill="1" applyAlignment="1">
      <alignment horizontal="left" vertical="center"/>
    </xf>
    <xf numFmtId="0" fontId="10" fillId="5" borderId="1" xfId="0" applyFont="1" applyFill="1" applyBorder="1" applyAlignment="1">
      <alignment horizontal="left" vertical="center" wrapText="1"/>
    </xf>
    <xf numFmtId="0" fontId="3" fillId="2" borderId="0" xfId="0" applyFont="1" applyFill="1" applyAlignment="1">
      <alignment horizontal="left" vertical="center" indent="2"/>
    </xf>
    <xf numFmtId="0" fontId="3" fillId="2" borderId="0" xfId="0" applyFont="1" applyFill="1" applyAlignment="1">
      <alignment horizontal="left" vertical="center"/>
    </xf>
    <xf numFmtId="0" fontId="7" fillId="10" borderId="1" xfId="0" applyFont="1" applyFill="1" applyBorder="1" applyAlignment="1">
      <alignment vertical="center" wrapText="1"/>
    </xf>
    <xf numFmtId="0" fontId="15" fillId="10" borderId="1" xfId="0" applyFont="1" applyFill="1" applyBorder="1" applyAlignment="1">
      <alignment vertical="center" wrapText="1"/>
    </xf>
    <xf numFmtId="0" fontId="7" fillId="8" borderId="1" xfId="0" applyFont="1" applyFill="1" applyBorder="1" applyAlignment="1">
      <alignment vertical="center" wrapText="1"/>
    </xf>
    <xf numFmtId="0" fontId="15" fillId="8" borderId="1" xfId="0" applyFont="1" applyFill="1" applyBorder="1" applyAlignment="1">
      <alignment vertical="center" wrapText="1"/>
    </xf>
    <xf numFmtId="0" fontId="37" fillId="3" borderId="1"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39" fillId="2" borderId="0" xfId="0" applyFont="1" applyFill="1" applyAlignment="1">
      <alignment vertical="center" wrapText="1"/>
    </xf>
    <xf numFmtId="0" fontId="39" fillId="0" borderId="1" xfId="0" applyFont="1" applyBorder="1" applyAlignment="1">
      <alignment horizontal="center" vertical="center" wrapText="1"/>
    </xf>
    <xf numFmtId="0" fontId="8" fillId="2" borderId="0" xfId="0" applyFont="1" applyFill="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18" fillId="11" borderId="0" xfId="0" applyFont="1" applyFill="1" applyAlignment="1">
      <alignment vertical="center" wrapText="1"/>
    </xf>
    <xf numFmtId="0" fontId="40" fillId="11" borderId="0" xfId="0" applyFont="1" applyFill="1" applyAlignment="1">
      <alignment horizontal="left" vertical="center" wrapText="1"/>
    </xf>
    <xf numFmtId="0" fontId="21" fillId="2" borderId="0" xfId="0" applyFont="1" applyFill="1" applyAlignment="1">
      <alignment horizontal="left" vertical="center" wrapText="1"/>
    </xf>
    <xf numFmtId="0" fontId="5" fillId="12" borderId="0" xfId="0" applyFont="1" applyFill="1" applyAlignment="1">
      <alignment horizontal="left" vertical="center" wrapText="1"/>
    </xf>
    <xf numFmtId="0" fontId="7" fillId="12" borderId="0" xfId="0" applyFont="1" applyFill="1" applyAlignment="1">
      <alignment vertical="center" wrapText="1"/>
    </xf>
    <xf numFmtId="0" fontId="3" fillId="2" borderId="1" xfId="0" applyFont="1" applyFill="1" applyBorder="1" applyAlignment="1">
      <alignment horizontal="left" vertical="center" wrapText="1"/>
    </xf>
    <xf numFmtId="0" fontId="15" fillId="12" borderId="1" xfId="0" applyFont="1" applyFill="1" applyBorder="1" applyAlignment="1">
      <alignment vertical="center" wrapText="1"/>
    </xf>
    <xf numFmtId="0" fontId="3" fillId="2" borderId="1" xfId="0" applyFont="1" applyFill="1" applyBorder="1" applyAlignment="1">
      <alignment horizontal="center" vertical="center" wrapText="1"/>
    </xf>
    <xf numFmtId="0" fontId="21" fillId="2" borderId="0" xfId="0" applyFont="1" applyFill="1" applyAlignment="1">
      <alignment horizontal="right" vertical="center"/>
    </xf>
    <xf numFmtId="1" fontId="3" fillId="2" borderId="1" xfId="1"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9" fillId="7" borderId="0" xfId="0" applyFont="1" applyFill="1" applyAlignment="1">
      <alignment vertical="center" wrapText="1"/>
    </xf>
    <xf numFmtId="0" fontId="15" fillId="7" borderId="0" xfId="0" applyFont="1" applyFill="1" applyAlignment="1">
      <alignment vertical="center" wrapText="1"/>
    </xf>
    <xf numFmtId="0" fontId="7" fillId="7" borderId="0" xfId="0" applyFont="1" applyFill="1" applyAlignment="1">
      <alignment vertical="center" wrapText="1"/>
    </xf>
    <xf numFmtId="0" fontId="15" fillId="2" borderId="0" xfId="0" applyFont="1" applyFill="1" applyAlignment="1">
      <alignment vertical="center" wrapText="1"/>
    </xf>
    <xf numFmtId="0" fontId="7" fillId="2" borderId="0" xfId="0" applyFont="1" applyFill="1" applyAlignment="1">
      <alignment vertical="center" wrapText="1"/>
    </xf>
    <xf numFmtId="0" fontId="7" fillId="7" borderId="0" xfId="0" applyFont="1" applyFill="1" applyAlignment="1">
      <alignment horizontal="left" vertical="center" wrapText="1"/>
    </xf>
    <xf numFmtId="0" fontId="18" fillId="13" borderId="0" xfId="0" applyFont="1" applyFill="1" applyAlignment="1">
      <alignment vertical="center" wrapText="1"/>
    </xf>
    <xf numFmtId="0" fontId="40" fillId="13" borderId="0" xfId="0" applyFont="1" applyFill="1" applyAlignment="1">
      <alignment horizontal="left" vertical="center" wrapText="1"/>
    </xf>
    <xf numFmtId="0" fontId="3" fillId="0" borderId="0" xfId="0" applyFont="1" applyAlignment="1" applyProtection="1">
      <alignment vertical="center"/>
      <protection locked="0"/>
    </xf>
    <xf numFmtId="44" fontId="3" fillId="2" borderId="1" xfId="1" applyFont="1" applyFill="1" applyBorder="1" applyAlignment="1" applyProtection="1">
      <alignment vertical="center" wrapText="1"/>
      <protection hidden="1"/>
    </xf>
    <xf numFmtId="0" fontId="18" fillId="2" borderId="0" xfId="0" applyFont="1" applyFill="1" applyAlignment="1">
      <alignment horizontal="right" vertical="center"/>
    </xf>
    <xf numFmtId="6" fontId="3" fillId="3" borderId="1" xfId="0" applyNumberFormat="1" applyFont="1" applyFill="1" applyBorder="1" applyAlignment="1" applyProtection="1">
      <alignment horizontal="left" vertical="center" wrapText="1"/>
      <protection locked="0"/>
    </xf>
    <xf numFmtId="0" fontId="3" fillId="2" borderId="0" xfId="0" applyFont="1" applyFill="1" applyAlignment="1" applyProtection="1">
      <alignment vertical="center" wrapText="1"/>
      <protection locked="0"/>
    </xf>
    <xf numFmtId="44" fontId="3" fillId="0" borderId="1" xfId="1" applyFont="1" applyFill="1" applyBorder="1" applyAlignment="1" applyProtection="1">
      <alignment vertical="center" wrapText="1"/>
      <protection locked="0"/>
    </xf>
    <xf numFmtId="44" fontId="9" fillId="0" borderId="1" xfId="1" applyFont="1" applyFill="1" applyBorder="1" applyAlignment="1" applyProtection="1">
      <alignment vertical="center" wrapText="1"/>
      <protection locked="0"/>
    </xf>
    <xf numFmtId="0" fontId="3" fillId="0" borderId="1" xfId="0" applyFont="1" applyBorder="1" applyAlignment="1" applyProtection="1">
      <alignment horizontal="left" vertical="center" wrapText="1" indent="3"/>
      <protection locked="0"/>
    </xf>
    <xf numFmtId="0" fontId="3" fillId="0" borderId="1" xfId="0" applyFont="1" applyBorder="1" applyAlignment="1" applyProtection="1">
      <alignment horizontal="left" vertical="center" wrapText="1" indent="2"/>
      <protection locked="0"/>
    </xf>
    <xf numFmtId="0" fontId="21" fillId="2" borderId="0" xfId="0" applyFont="1" applyFill="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 xfId="0" applyFont="1" applyFill="1" applyBorder="1" applyAlignment="1">
      <alignment vertical="center"/>
    </xf>
    <xf numFmtId="44" fontId="3" fillId="2" borderId="1" xfId="0" applyNumberFormat="1" applyFont="1" applyFill="1" applyBorder="1" applyAlignment="1">
      <alignment vertical="center" wrapText="1"/>
    </xf>
    <xf numFmtId="44" fontId="0" fillId="2" borderId="0" xfId="0" applyNumberFormat="1" applyFill="1"/>
    <xf numFmtId="44" fontId="3" fillId="0" borderId="1" xfId="0" applyNumberFormat="1" applyFont="1" applyBorder="1" applyAlignment="1" applyProtection="1">
      <alignment vertical="center" wrapText="1"/>
      <protection locked="0"/>
    </xf>
    <xf numFmtId="0" fontId="10" fillId="0" borderId="1" xfId="0" applyFont="1" applyBorder="1" applyAlignment="1">
      <alignment vertical="center" wrapText="1"/>
    </xf>
    <xf numFmtId="0" fontId="18" fillId="0" borderId="1" xfId="0" applyFont="1" applyBorder="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18" fillId="3" borderId="1" xfId="0" applyFont="1" applyFill="1" applyBorder="1" applyAlignment="1">
      <alignment vertical="center" wrapText="1"/>
    </xf>
    <xf numFmtId="0" fontId="10" fillId="3" borderId="1" xfId="0" applyFont="1" applyFill="1" applyBorder="1" applyAlignment="1">
      <alignment vertical="center" wrapText="1"/>
    </xf>
    <xf numFmtId="0" fontId="3" fillId="2" borderId="0" xfId="0" applyFont="1" applyFill="1" applyAlignment="1">
      <alignment horizontal="center" vertical="center"/>
    </xf>
    <xf numFmtId="44" fontId="3" fillId="2" borderId="1" xfId="0" applyNumberFormat="1" applyFont="1" applyFill="1" applyBorder="1" applyAlignment="1">
      <alignment horizontal="center" vertical="center" wrapText="1"/>
    </xf>
    <xf numFmtId="0" fontId="3" fillId="0" borderId="0" xfId="0" applyFont="1" applyAlignment="1">
      <alignment vertical="center"/>
    </xf>
    <xf numFmtId="0" fontId="3" fillId="14" borderId="0" xfId="0" applyFont="1" applyFill="1" applyAlignment="1">
      <alignment vertical="center" wrapText="1"/>
    </xf>
    <xf numFmtId="0" fontId="3" fillId="15" borderId="0" xfId="0" applyFont="1" applyFill="1" applyAlignment="1">
      <alignment vertical="center" wrapText="1"/>
    </xf>
    <xf numFmtId="0" fontId="3" fillId="16" borderId="0" xfId="0" applyFont="1" applyFill="1" applyAlignment="1">
      <alignment vertical="center" wrapText="1"/>
    </xf>
    <xf numFmtId="0" fontId="15" fillId="17" borderId="0" xfId="0" applyFont="1" applyFill="1" applyAlignment="1">
      <alignment vertical="center" wrapText="1"/>
    </xf>
    <xf numFmtId="0" fontId="3" fillId="18" borderId="0" xfId="0" applyFont="1" applyFill="1" applyAlignment="1">
      <alignment vertical="center" wrapText="1"/>
    </xf>
    <xf numFmtId="44" fontId="3" fillId="16" borderId="0" xfId="1" applyFont="1" applyFill="1" applyAlignment="1">
      <alignment vertical="center" wrapText="1"/>
    </xf>
    <xf numFmtId="44" fontId="9" fillId="20" borderId="0" xfId="0" applyNumberFormat="1" applyFont="1" applyFill="1" applyAlignment="1">
      <alignment vertical="center" wrapText="1"/>
    </xf>
    <xf numFmtId="44" fontId="3" fillId="5" borderId="0" xfId="1" applyFont="1" applyFill="1" applyAlignment="1">
      <alignment vertical="center" wrapText="1"/>
    </xf>
    <xf numFmtId="44" fontId="3" fillId="15" borderId="0" xfId="1" applyFont="1" applyFill="1" applyAlignment="1">
      <alignment vertical="center" wrapText="1"/>
    </xf>
    <xf numFmtId="0" fontId="0" fillId="16" borderId="0" xfId="0" applyFill="1"/>
    <xf numFmtId="0" fontId="9" fillId="18" borderId="0" xfId="0" applyFont="1" applyFill="1" applyAlignment="1">
      <alignment vertical="center" wrapText="1"/>
    </xf>
    <xf numFmtId="44" fontId="9" fillId="21" borderId="0" xfId="0" applyNumberFormat="1" applyFont="1" applyFill="1" applyAlignment="1">
      <alignment vertical="center" wrapText="1"/>
    </xf>
    <xf numFmtId="0" fontId="25" fillId="14" borderId="0" xfId="0" applyFont="1" applyFill="1"/>
    <xf numFmtId="0" fontId="3" fillId="5" borderId="0" xfId="0" applyFont="1" applyFill="1" applyAlignment="1">
      <alignment vertical="center" wrapText="1"/>
    </xf>
    <xf numFmtId="0" fontId="3" fillId="22" borderId="0" xfId="0" applyFont="1" applyFill="1" applyAlignment="1">
      <alignment vertical="center" wrapText="1"/>
    </xf>
    <xf numFmtId="0" fontId="10" fillId="5" borderId="0" xfId="0" applyFont="1" applyFill="1" applyAlignment="1">
      <alignment vertical="center" wrapText="1"/>
    </xf>
    <xf numFmtId="14" fontId="3" fillId="16" borderId="0" xfId="0" applyNumberFormat="1" applyFont="1" applyFill="1" applyAlignment="1">
      <alignment vertical="center" wrapText="1"/>
    </xf>
    <xf numFmtId="44" fontId="3" fillId="0" borderId="1" xfId="1" applyFont="1" applyBorder="1" applyAlignment="1" applyProtection="1">
      <alignment vertical="center" wrapText="1"/>
      <protection locked="0"/>
    </xf>
    <xf numFmtId="14" fontId="3" fillId="2" borderId="1" xfId="0" applyNumberFormat="1" applyFont="1" applyFill="1" applyBorder="1" applyAlignment="1">
      <alignment vertical="center" wrapText="1"/>
    </xf>
    <xf numFmtId="165" fontId="3" fillId="16" borderId="0" xfId="0" applyNumberFormat="1" applyFont="1" applyFill="1" applyAlignment="1">
      <alignment vertical="center" wrapText="1"/>
    </xf>
    <xf numFmtId="0" fontId="3" fillId="16" borderId="0" xfId="0" applyFont="1" applyFill="1" applyAlignment="1" applyProtection="1">
      <alignment vertical="center"/>
      <protection locked="0"/>
    </xf>
    <xf numFmtId="44" fontId="3" fillId="0" borderId="0" xfId="1" applyFont="1" applyFill="1" applyAlignment="1">
      <alignment vertical="center" wrapText="1"/>
    </xf>
    <xf numFmtId="44" fontId="9" fillId="0" borderId="0" xfId="0" applyNumberFormat="1" applyFont="1" applyAlignment="1">
      <alignment vertical="center" wrapText="1"/>
    </xf>
    <xf numFmtId="0" fontId="15" fillId="23" borderId="0" xfId="0" applyFont="1" applyFill="1" applyAlignment="1">
      <alignment vertical="center" wrapText="1"/>
    </xf>
    <xf numFmtId="0" fontId="3" fillId="16" borderId="0" xfId="0" applyFont="1" applyFill="1" applyAlignment="1" applyProtection="1">
      <alignment vertical="center" wrapText="1"/>
      <protection locked="0"/>
    </xf>
    <xf numFmtId="44" fontId="3" fillId="2" borderId="1" xfId="1" applyFont="1" applyFill="1" applyBorder="1" applyAlignment="1">
      <alignment vertical="center" wrapText="1"/>
    </xf>
    <xf numFmtId="44" fontId="3" fillId="0" borderId="0" xfId="1" applyFont="1" applyAlignment="1">
      <alignment vertical="center" wrapText="1"/>
    </xf>
    <xf numFmtId="0" fontId="20" fillId="2" borderId="0" xfId="3" applyFill="1" applyAlignment="1" applyProtection="1">
      <alignment horizontal="left" vertical="center" wrapText="1" indent="5"/>
    </xf>
    <xf numFmtId="0" fontId="24" fillId="19" borderId="0" xfId="0" applyFont="1" applyFill="1"/>
    <xf numFmtId="0" fontId="3" fillId="24" borderId="0" xfId="0" applyFont="1" applyFill="1" applyAlignment="1">
      <alignment vertical="center" wrapText="1"/>
    </xf>
    <xf numFmtId="14" fontId="0" fillId="0" borderId="0" xfId="0" applyNumberFormat="1"/>
    <xf numFmtId="0" fontId="24" fillId="3" borderId="0" xfId="0" applyFont="1" applyFill="1"/>
    <xf numFmtId="44" fontId="24" fillId="3" borderId="0" xfId="0" applyNumberFormat="1" applyFont="1" applyFill="1"/>
    <xf numFmtId="43" fontId="24" fillId="0" borderId="0" xfId="5" applyFont="1"/>
    <xf numFmtId="0" fontId="24" fillId="16" borderId="0" xfId="0" applyFont="1" applyFill="1"/>
    <xf numFmtId="1" fontId="24" fillId="25" borderId="0" xfId="0" applyNumberFormat="1" applyFont="1" applyFill="1"/>
    <xf numFmtId="0" fontId="16" fillId="2" borderId="0" xfId="0" applyFont="1" applyFill="1" applyAlignment="1">
      <alignment horizontal="center" vertical="center" wrapText="1"/>
    </xf>
    <xf numFmtId="0" fontId="4" fillId="2" borderId="0" xfId="0" applyFont="1" applyFill="1" applyAlignment="1">
      <alignment horizontal="left" vertical="center" wrapText="1"/>
    </xf>
    <xf numFmtId="0" fontId="9" fillId="2" borderId="0" xfId="0" applyFont="1" applyFill="1" applyAlignment="1">
      <alignment horizontal="left" vertical="center" wrapText="1"/>
    </xf>
    <xf numFmtId="0" fontId="15" fillId="7" borderId="0" xfId="0" applyFont="1" applyFill="1" applyAlignment="1">
      <alignment horizontal="left" vertical="center" wrapText="1"/>
    </xf>
    <xf numFmtId="0" fontId="6" fillId="7" borderId="0" xfId="0" applyFont="1" applyFill="1" applyAlignment="1">
      <alignment horizontal="center" vertical="center" wrapText="1"/>
    </xf>
    <xf numFmtId="0" fontId="5" fillId="7" borderId="0" xfId="0" applyFont="1" applyFill="1" applyAlignment="1">
      <alignment horizontal="center" vertical="center" wrapText="1"/>
    </xf>
    <xf numFmtId="0" fontId="5" fillId="4" borderId="0" xfId="0" applyFont="1" applyFill="1" applyAlignment="1">
      <alignment horizontal="left" vertical="center" wrapText="1"/>
    </xf>
    <xf numFmtId="0" fontId="10" fillId="2" borderId="0" xfId="0" applyFont="1" applyFill="1" applyAlignment="1">
      <alignment horizontal="left" vertical="center" wrapText="1" indent="3"/>
    </xf>
    <xf numFmtId="0" fontId="5" fillId="7" borderId="0" xfId="0" applyFont="1" applyFill="1" applyAlignment="1">
      <alignment horizontal="left" vertical="center" wrapText="1"/>
    </xf>
    <xf numFmtId="0" fontId="3" fillId="2" borderId="0" xfId="0" applyFont="1" applyFill="1" applyAlignment="1">
      <alignment horizontal="left" vertical="center" wrapText="1"/>
    </xf>
    <xf numFmtId="0" fontId="21" fillId="3" borderId="4" xfId="0" applyFont="1" applyFill="1" applyBorder="1" applyAlignment="1" applyProtection="1">
      <alignment horizontal="left" vertical="top" wrapText="1"/>
      <protection locked="0"/>
    </xf>
    <xf numFmtId="0" fontId="21" fillId="3" borderId="5" xfId="0" applyFont="1" applyFill="1" applyBorder="1" applyAlignment="1" applyProtection="1">
      <alignment horizontal="left" vertical="top" wrapText="1"/>
      <protection locked="0"/>
    </xf>
    <xf numFmtId="0" fontId="21" fillId="3" borderId="6" xfId="0" applyFont="1" applyFill="1" applyBorder="1" applyAlignment="1" applyProtection="1">
      <alignment horizontal="left" vertical="top" wrapText="1"/>
      <protection locked="0"/>
    </xf>
    <xf numFmtId="0" fontId="7" fillId="7" borderId="0" xfId="0" applyFont="1" applyFill="1" applyAlignment="1">
      <alignment horizontal="left" vertical="center" wrapText="1"/>
    </xf>
    <xf numFmtId="0" fontId="3" fillId="2" borderId="0" xfId="0" applyFont="1" applyFill="1" applyAlignment="1">
      <alignment horizontal="center" vertical="center" wrapText="1"/>
    </xf>
    <xf numFmtId="0" fontId="35" fillId="2" borderId="0" xfId="0" applyFont="1" applyFill="1" applyAlignment="1">
      <alignment horizontal="left" vertical="center" wrapText="1"/>
    </xf>
    <xf numFmtId="0" fontId="42" fillId="2" borderId="0" xfId="0" applyFont="1" applyFill="1" applyAlignment="1">
      <alignment horizontal="left" vertical="center" wrapText="1"/>
    </xf>
    <xf numFmtId="0" fontId="21" fillId="2" borderId="0" xfId="0" applyFont="1" applyFill="1" applyAlignment="1">
      <alignment horizontal="left" vertical="center" wrapText="1"/>
    </xf>
    <xf numFmtId="0" fontId="3" fillId="2" borderId="0" xfId="0" applyFont="1" applyFill="1" applyAlignment="1">
      <alignment horizontal="left" vertical="center" wrapText="1" indent="4"/>
    </xf>
    <xf numFmtId="0" fontId="40" fillId="11" borderId="0" xfId="0" applyFont="1" applyFill="1" applyAlignment="1">
      <alignment horizontal="left" vertical="center" wrapText="1"/>
    </xf>
    <xf numFmtId="0" fontId="41" fillId="11" borderId="0" xfId="0" applyFont="1" applyFill="1" applyAlignment="1">
      <alignment horizontal="left" vertical="center" wrapText="1"/>
    </xf>
    <xf numFmtId="0" fontId="3" fillId="7" borderId="0" xfId="0" applyFont="1" applyFill="1" applyAlignment="1">
      <alignment horizontal="left" vertical="center" wrapText="1"/>
    </xf>
    <xf numFmtId="0" fontId="21"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8" fillId="2" borderId="0" xfId="0" applyFont="1" applyFill="1" applyAlignment="1">
      <alignment horizontal="left" vertical="center" wrapText="1" indent="1"/>
    </xf>
    <xf numFmtId="0" fontId="10" fillId="2" borderId="0" xfId="0" applyFont="1" applyFill="1" applyAlignment="1">
      <alignment horizontal="left" vertical="center" wrapText="1" indent="1"/>
    </xf>
    <xf numFmtId="0" fontId="40" fillId="13" borderId="0" xfId="0" applyFont="1" applyFill="1" applyAlignment="1">
      <alignment horizontal="left" vertical="center" wrapText="1"/>
    </xf>
    <xf numFmtId="0" fontId="3" fillId="2" borderId="7" xfId="0" applyFont="1" applyFill="1" applyBorder="1" applyAlignment="1">
      <alignment horizontal="left" vertical="center" wrapText="1"/>
    </xf>
    <xf numFmtId="0" fontId="5" fillId="9" borderId="0" xfId="0" applyFont="1" applyFill="1" applyAlignment="1">
      <alignment horizontal="left" vertical="center" wrapText="1"/>
    </xf>
    <xf numFmtId="0" fontId="19" fillId="2" borderId="0" xfId="0" applyFont="1" applyFill="1" applyAlignment="1">
      <alignment horizontal="left" vertical="center" wrapText="1"/>
    </xf>
    <xf numFmtId="0" fontId="36" fillId="9" borderId="0" xfId="0" applyFont="1" applyFill="1" applyAlignment="1">
      <alignment horizontal="left"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12" borderId="0" xfId="0" applyFont="1" applyFill="1" applyAlignment="1">
      <alignment horizontal="left" vertical="center" wrapText="1"/>
    </xf>
    <xf numFmtId="0" fontId="36" fillId="12" borderId="0" xfId="0" applyFont="1" applyFill="1" applyAlignment="1">
      <alignment horizontal="left" vertical="center" wrapText="1"/>
    </xf>
    <xf numFmtId="0" fontId="4" fillId="3" borderId="4"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26" fillId="2" borderId="0" xfId="0" applyFont="1" applyFill="1"/>
    <xf numFmtId="0" fontId="3" fillId="2" borderId="0" xfId="0" applyFont="1" applyFill="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26" fillId="2" borderId="0" xfId="0" applyFont="1" applyFill="1" applyAlignment="1">
      <alignment wrapText="1"/>
    </xf>
    <xf numFmtId="0" fontId="10" fillId="2" borderId="0" xfId="0" applyFont="1" applyFill="1" applyAlignment="1">
      <alignment horizontal="left" vertical="center" wrapText="1"/>
    </xf>
    <xf numFmtId="0" fontId="33" fillId="2" borderId="0" xfId="3" applyFont="1" applyFill="1" applyAlignment="1" applyProtection="1">
      <alignment horizontal="left"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2" borderId="0" xfId="0" applyFont="1" applyFill="1" applyAlignment="1">
      <alignment horizontal="left" vertical="center" wrapText="1" indent="18"/>
    </xf>
    <xf numFmtId="0" fontId="3" fillId="2" borderId="7" xfId="0" applyFont="1" applyFill="1" applyBorder="1" applyAlignment="1">
      <alignment horizontal="left" vertical="center" wrapText="1" indent="18"/>
    </xf>
    <xf numFmtId="0" fontId="9" fillId="0" borderId="1" xfId="0" applyFont="1" applyBorder="1" applyAlignment="1">
      <alignment horizontal="left" vertical="center" wrapText="1"/>
    </xf>
    <xf numFmtId="0" fontId="7" fillId="1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0" xfId="0" applyFont="1" applyFill="1" applyAlignment="1">
      <alignment horizontal="left" vertical="center" wrapText="1" indent="2"/>
    </xf>
  </cellXfs>
  <cellStyles count="6">
    <cellStyle name="Lien hypertexte" xfId="3" builtinId="8"/>
    <cellStyle name="Milliers" xfId="5" builtinId="3"/>
    <cellStyle name="Monétaire" xfId="1" builtinId="4"/>
    <cellStyle name="Monétaire 2" xfId="4" xr:uid="{8C5691EB-5098-4830-A44B-ADC79E698A4B}"/>
    <cellStyle name="Normal" xfId="0" builtinId="0"/>
    <cellStyle name="Pourcentage" xfId="2" builtinId="5"/>
  </cellStyles>
  <dxfs count="2">
    <dxf>
      <font>
        <color rgb="FF9C0006"/>
      </font>
    </dxf>
    <dxf>
      <font>
        <color rgb="FF9C0006"/>
      </font>
    </dxf>
  </dxfs>
  <tableStyles count="0" defaultTableStyle="TableStyleMedium2" defaultPivotStyle="PivotStyleLight16"/>
  <colors>
    <mruColors>
      <color rgb="FFFFCCFF"/>
      <color rgb="FFFF99FF"/>
      <color rgb="FF008000"/>
      <color rgb="FFFFE7FF"/>
      <color rgb="FFFFE5FF"/>
      <color rgb="FFFFDD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ctrlProps/ctrlProp1.xml><?xml version="1.0" encoding="utf-8"?>
<formControlPr xmlns="http://schemas.microsoft.com/office/spreadsheetml/2009/9/main" objectType="CheckBox" fmlaLink="$F$45" lockText="1" noThreeD="1"/>
</file>

<file path=xl/ctrlProps/ctrlProp10.xml><?xml version="1.0" encoding="utf-8"?>
<formControlPr xmlns="http://schemas.microsoft.com/office/spreadsheetml/2009/9/main" objectType="CheckBox" fmlaLink="$F$14" lockText="1" noThreeD="1"/>
</file>

<file path=xl/ctrlProps/ctrlProp11.xml><?xml version="1.0" encoding="utf-8"?>
<formControlPr xmlns="http://schemas.microsoft.com/office/spreadsheetml/2009/9/main" objectType="CheckBox" fmlaLink="$F$15" lockText="1" noThreeD="1"/>
</file>

<file path=xl/ctrlProps/ctrlProp12.xml><?xml version="1.0" encoding="utf-8"?>
<formControlPr xmlns="http://schemas.microsoft.com/office/spreadsheetml/2009/9/main" objectType="CheckBox" fmlaLink="$F$16" lockText="1" noThreeD="1"/>
</file>

<file path=xl/ctrlProps/ctrlProp13.xml><?xml version="1.0" encoding="utf-8"?>
<formControlPr xmlns="http://schemas.microsoft.com/office/spreadsheetml/2009/9/main" objectType="CheckBox" fmlaLink="$F$17" lockText="1" noThreeD="1"/>
</file>

<file path=xl/ctrlProps/ctrlProp14.xml><?xml version="1.0" encoding="utf-8"?>
<formControlPr xmlns="http://schemas.microsoft.com/office/spreadsheetml/2009/9/main" objectType="CheckBox" fmlaLink="$F$18" lockText="1" noThreeD="1"/>
</file>

<file path=xl/ctrlProps/ctrlProp15.xml><?xml version="1.0" encoding="utf-8"?>
<formControlPr xmlns="http://schemas.microsoft.com/office/spreadsheetml/2009/9/main" objectType="CheckBox" fmlaLink="$F$9"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G$2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G$37" lockText="1" noThreeD="1"/>
</file>

<file path=xl/ctrlProps/ctrlProp4.xml><?xml version="1.0" encoding="utf-8"?>
<formControlPr xmlns="http://schemas.microsoft.com/office/spreadsheetml/2009/9/main" objectType="CheckBox" fmlaLink="$G$58" lockText="1" noThreeD="1"/>
</file>

<file path=xl/ctrlProps/ctrlProp5.xml><?xml version="1.0" encoding="utf-8"?>
<formControlPr xmlns="http://schemas.microsoft.com/office/spreadsheetml/2009/9/main" objectType="CheckBox" fmlaLink="$G$22" lockText="1" noThreeD="1"/>
</file>

<file path=xl/ctrlProps/ctrlProp6.xml><?xml version="1.0" encoding="utf-8"?>
<formControlPr xmlns="http://schemas.microsoft.com/office/spreadsheetml/2009/9/main" objectType="CheckBox" fmlaLink="$G$15" lockText="1" noThreeD="1"/>
</file>

<file path=xl/ctrlProps/ctrlProp7.xml><?xml version="1.0" encoding="utf-8"?>
<formControlPr xmlns="http://schemas.microsoft.com/office/spreadsheetml/2009/9/main" objectType="CheckBox" fmlaLink="$F$13" lockText="1" noThreeD="1"/>
</file>

<file path=xl/ctrlProps/ctrlProp8.xml><?xml version="1.0" encoding="utf-8"?>
<formControlPr xmlns="http://schemas.microsoft.com/office/spreadsheetml/2009/9/main" objectType="CheckBox" fmlaLink="$F$14" lockText="1" noThreeD="1"/>
</file>

<file path=xl/ctrlProps/ctrlProp9.xml><?xml version="1.0" encoding="utf-8"?>
<formControlPr xmlns="http://schemas.microsoft.com/office/spreadsheetml/2009/9/main" objectType="CheckBox" fmlaLink="$F$13" lockText="1" noThreeD="1"/>
</file>

<file path=xl/drawings/_rels/drawing2.xml.rels><?xml version="1.0" encoding="UTF-8" standalone="yes"?>
<Relationships xmlns="http://schemas.openxmlformats.org/package/2006/relationships"><Relationship Id="rId1" Type="http://schemas.openxmlformats.org/officeDocument/2006/relationships/hyperlink" Target="https://www.economie.gouv.qc.ca/bibliotheques/creneaux-dexcellence/rechercher-un-creneau"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44</xdr:row>
          <xdr:rowOff>106680</xdr:rowOff>
        </xdr:from>
        <xdr:to>
          <xdr:col>1</xdr:col>
          <xdr:colOff>289560</xdr:colOff>
          <xdr:row>44</xdr:row>
          <xdr:rowOff>335280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144780</xdr:colOff>
          <xdr:row>25</xdr:row>
          <xdr:rowOff>83820</xdr:rowOff>
        </xdr:from>
        <xdr:to>
          <xdr:col>3</xdr:col>
          <xdr:colOff>518160</xdr:colOff>
          <xdr:row>27</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35</xdr:row>
          <xdr:rowOff>76200</xdr:rowOff>
        </xdr:from>
        <xdr:to>
          <xdr:col>3</xdr:col>
          <xdr:colOff>525780</xdr:colOff>
          <xdr:row>37</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xdr:twoCellAnchor>
    <xdr:from>
      <xdr:col>6</xdr:col>
      <xdr:colOff>0</xdr:colOff>
      <xdr:row>69</xdr:row>
      <xdr:rowOff>76200</xdr:rowOff>
    </xdr:from>
    <xdr:to>
      <xdr:col>22</xdr:col>
      <xdr:colOff>237067</xdr:colOff>
      <xdr:row>71</xdr:row>
      <xdr:rowOff>2006601</xdr:rowOff>
    </xdr:to>
    <xdr:sp macro="" textlink="">
      <xdr:nvSpPr>
        <xdr:cNvPr id="6" name="ZoneTexte 5">
          <a:extLst>
            <a:ext uri="{FF2B5EF4-FFF2-40B4-BE49-F238E27FC236}">
              <a16:creationId xmlns:a16="http://schemas.microsoft.com/office/drawing/2014/main" id="{00000000-0008-0000-0100-000006000000}"/>
            </a:ext>
          </a:extLst>
        </xdr:cNvPr>
        <xdr:cNvSpPr txBox="1"/>
      </xdr:nvSpPr>
      <xdr:spPr>
        <a:xfrm>
          <a:off x="6815667" y="21209000"/>
          <a:ext cx="5808133" cy="2269068"/>
        </a:xfrm>
        <a:prstGeom prst="rect">
          <a:avLst/>
        </a:prstGeom>
        <a:solidFill>
          <a:schemeClr val="accent1">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Exemples de pratiques durables et responsables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Est rattaché à une politique ou un plan d'action en développement durable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Le site principal retenu pour la tenue de l'événement agit activement en matière de tourisme durable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Favorise l'approvisionnement local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Met en place des pratiques écoresponsables et de technologies propres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Compense les émissions de gaz à effet de serre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Le site retenu est accessible à une clientèle à capacité physique restreinte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Met en place des mécanismes pour favoriser les moyens de transport durables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2545080</xdr:colOff>
          <xdr:row>57</xdr:row>
          <xdr:rowOff>68580</xdr:rowOff>
        </xdr:from>
        <xdr:to>
          <xdr:col>4</xdr:col>
          <xdr:colOff>198120</xdr:colOff>
          <xdr:row>58</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xdr:twoCellAnchor>
    <xdr:from>
      <xdr:col>6</xdr:col>
      <xdr:colOff>0</xdr:colOff>
      <xdr:row>57</xdr:row>
      <xdr:rowOff>430531</xdr:rowOff>
    </xdr:from>
    <xdr:to>
      <xdr:col>22</xdr:col>
      <xdr:colOff>67734</xdr:colOff>
      <xdr:row>64</xdr:row>
      <xdr:rowOff>50800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7F673AF-E7B5-1E2F-FA53-1D667ECD344A}"/>
            </a:ext>
          </a:extLst>
        </xdr:cNvPr>
        <xdr:cNvSpPr/>
      </xdr:nvSpPr>
      <xdr:spPr>
        <a:xfrm>
          <a:off x="6815667" y="16144664"/>
          <a:ext cx="5638800" cy="2117936"/>
        </a:xfrm>
        <a:prstGeom prst="rect">
          <a:avLst/>
        </a:prstGeom>
        <a:solidFill>
          <a:schemeClr val="accent1">
            <a:lumMod val="20000"/>
            <a:lumOff val="80000"/>
          </a:schemeClr>
        </a:solidFill>
        <a:ln w="9525">
          <a:solidFill>
            <a:schemeClr val="bg2">
              <a:lumMod val="90000"/>
            </a:schemeClr>
          </a:solidFill>
          <a:roun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fr-CA" sz="800" b="1"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Définitions de créneaux et pôles d'excellence :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A" sz="800" b="1"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8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Un créneau d’excellence </a:t>
          </a: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 Ensemble d’entreprises d’une même région menant des activités économiques inter reliées. Ce regroupement vise à se démarquer de façon compétitive par rapport aux autres régions et sur les marchés internationaux, et ce, grâce aux compétences qui lui sont propres.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8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Un créneau d'excellence interrégional </a:t>
          </a: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est un créneau ou regroupement de créneaux d’excellence d’un même secteur d’activité économique actif dans plus d’une région administrative. La portée de ce type de regroupement est limitée aux régions regroupées.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8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Un pôle d'excellence </a:t>
          </a: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est un créneau ou regroupement de créneaux d’excellence d’un même secteur d’activité économique ayant une portée nationale.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fr-CA" sz="8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Une filière touristique à haut potentiel : </a:t>
          </a: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Ces filières identifiées par le Ministère du Tourisme sont le tourisme tourisme hivernal, tourisme de nature, tourisme autochtone, tourisme haut de gamme, tourisme gourmand,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fr-CA" sz="800" b="0" i="0" u="sng"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Rechercher un créneau : </a:t>
          </a:r>
          <a:r>
            <a:rPr kumimoji="0" lang="fr-CA"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https://www.economie.gouv.qc.ca/bibliotheques/creneaux-dexcellence/rechercher-un-creneau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fr-CA" sz="10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xdr:txBody>
    </xdr:sp>
    <xdr:clientData/>
  </xdr:twoCellAnchor>
  <xdr:twoCellAnchor>
    <xdr:from>
      <xdr:col>6</xdr:col>
      <xdr:colOff>0</xdr:colOff>
      <xdr:row>42</xdr:row>
      <xdr:rowOff>8466</xdr:rowOff>
    </xdr:from>
    <xdr:to>
      <xdr:col>22</xdr:col>
      <xdr:colOff>93134</xdr:colOff>
      <xdr:row>51</xdr:row>
      <xdr:rowOff>347133</xdr:rowOff>
    </xdr:to>
    <xdr:sp macro="" textlink="">
      <xdr:nvSpPr>
        <xdr:cNvPr id="3" name="Rectangle 2">
          <a:extLst>
            <a:ext uri="{FF2B5EF4-FFF2-40B4-BE49-F238E27FC236}">
              <a16:creationId xmlns:a16="http://schemas.microsoft.com/office/drawing/2014/main" id="{7C82A805-5DF4-4DEF-9C18-2743C80A48BC}"/>
            </a:ext>
          </a:extLst>
        </xdr:cNvPr>
        <xdr:cNvSpPr/>
      </xdr:nvSpPr>
      <xdr:spPr>
        <a:xfrm>
          <a:off x="6815667" y="12344399"/>
          <a:ext cx="5664200" cy="2277534"/>
        </a:xfrm>
        <a:prstGeom prst="rect">
          <a:avLst/>
        </a:prstGeom>
        <a:solidFill>
          <a:schemeClr val="accent1">
            <a:lumMod val="20000"/>
            <a:lumOff val="80000"/>
          </a:schemeClr>
        </a:solidFill>
        <a:ln>
          <a:solidFill>
            <a:schemeClr val="bg2">
              <a:lumMod val="9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fr-CA" sz="900" b="1"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Envergure de l'événement et participation internationale :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Si vous souhaitez ajouter un volet international à votre événement, veuillez à respecter le critère d'admissibilité qui correspond à la définition suivante : Être un événement d’envergure internationale, c’est-à-dire :  Compter au moins 50 participants et participantes, dont au moins 40 % proviennent d’autres pays que le Canada </a:t>
          </a:r>
          <a:br>
            <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br>
          <a:r>
            <a:rPr kumimoji="0" lang="fr-CA" sz="800" b="1" i="0" u="sng" strike="noStrike" kern="0" cap="none" spc="0" normalizeH="0" baseline="0">
              <a:ln>
                <a:noFill/>
              </a:ln>
              <a:solidFill>
                <a:sysClr val="windowText" lastClr="000000"/>
              </a:solidFill>
              <a:effectLst/>
              <a:uLnTx/>
              <a:uFillTx/>
              <a:latin typeface="Century Gothic" panose="020B0502020202020204" pitchFamily="34" charset="0"/>
              <a:ea typeface="+mn-ea"/>
              <a:cs typeface="+mn-cs"/>
            </a:rPr>
            <a:t>OU</a:t>
          </a:r>
          <a:r>
            <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 compter au moins 50 participants et participantes d’autres pays que le Canada.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fr-CA" sz="800" b="0"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Si lors de votre édition précédente, votre événement ne comptabilisait pas de participation internationale, ne remplissez pas </a:t>
          </a:r>
          <a:r>
            <a:rPr kumimoji="0" lang="fr-CA" sz="800" b="1" i="0" u="none" strike="noStrike" kern="0" cap="none" spc="0" normalizeH="0" baseline="0">
              <a:ln>
                <a:noFill/>
              </a:ln>
              <a:solidFill>
                <a:sysClr val="windowText" lastClr="000000"/>
              </a:solidFill>
              <a:effectLst/>
              <a:uLnTx/>
              <a:uFillTx/>
              <a:latin typeface="Century Gothic" panose="020B0502020202020204" pitchFamily="34" charset="0"/>
              <a:ea typeface="+mn-ea"/>
              <a:cs typeface="+mn-cs"/>
            </a:rPr>
            <a:t>la section « édition précédente». </a:t>
          </a:r>
        </a:p>
        <a:p>
          <a:pPr algn="l"/>
          <a:r>
            <a:rPr lang="fr-CA" sz="1100"/>
            <a:t> </a:t>
          </a:r>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20</xdr:row>
          <xdr:rowOff>83820</xdr:rowOff>
        </xdr:from>
        <xdr:to>
          <xdr:col>3</xdr:col>
          <xdr:colOff>518160</xdr:colOff>
          <xdr:row>22</xdr:row>
          <xdr:rowOff>167640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0</xdr:rowOff>
        </xdr:from>
        <xdr:to>
          <xdr:col>3</xdr:col>
          <xdr:colOff>571500</xdr:colOff>
          <xdr:row>15</xdr:row>
          <xdr:rowOff>83820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A" sz="800" b="0" i="0" u="none" strike="noStrike" baseline="0">
                  <a:solidFill>
                    <a:srgbClr val="000000"/>
                  </a:solidFill>
                  <a:latin typeface="Segoe UI"/>
                  <a:cs typeface="Segoe UI"/>
                </a:rPr>
                <a:t>Oui</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12</xdr:row>
          <xdr:rowOff>7620</xdr:rowOff>
        </xdr:from>
        <xdr:to>
          <xdr:col>1</xdr:col>
          <xdr:colOff>403860</xdr:colOff>
          <xdr:row>12</xdr:row>
          <xdr:rowOff>175260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12</xdr:row>
          <xdr:rowOff>190500</xdr:rowOff>
        </xdr:from>
        <xdr:to>
          <xdr:col>1</xdr:col>
          <xdr:colOff>403860</xdr:colOff>
          <xdr:row>14</xdr:row>
          <xdr:rowOff>22860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26</xdr:row>
      <xdr:rowOff>129540</xdr:rowOff>
    </xdr:from>
    <xdr:to>
      <xdr:col>16</xdr:col>
      <xdr:colOff>653142</xdr:colOff>
      <xdr:row>37</xdr:row>
      <xdr:rowOff>217714</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6814457" y="8293826"/>
          <a:ext cx="3037114" cy="260277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000" b="1">
              <a:latin typeface="Century Gothic" panose="020B0502020202020204" pitchFamily="34" charset="0"/>
            </a:rPr>
            <a:t>Dépenses admissibles - volet 1</a:t>
          </a:r>
        </a:p>
        <a:p>
          <a:endParaRPr lang="fr-CA" sz="1000" b="1">
            <a:latin typeface="Century Gothic" panose="020B0502020202020204" pitchFamily="34" charset="0"/>
          </a:endParaRPr>
        </a:p>
        <a:p>
          <a:r>
            <a:rPr lang="fr-CA" sz="1000">
              <a:latin typeface="Century Gothic" panose="020B0502020202020204" pitchFamily="34" charset="0"/>
            </a:rPr>
            <a:t>Honoraires professionnels de firmes externes : </a:t>
          </a:r>
        </a:p>
        <a:p>
          <a:r>
            <a:rPr lang="fr-CA" sz="1000" baseline="0">
              <a:latin typeface="Century Gothic" panose="020B0502020202020204" pitchFamily="34" charset="0"/>
            </a:rPr>
            <a:t>  </a:t>
          </a:r>
          <a:r>
            <a:rPr lang="fr-CA" sz="1000">
              <a:latin typeface="Century Gothic" panose="020B0502020202020204" pitchFamily="34" charset="0"/>
            </a:rPr>
            <a:t>-</a:t>
          </a:r>
          <a:r>
            <a:rPr lang="fr-CA" sz="1000" baseline="0">
              <a:latin typeface="Century Gothic" panose="020B0502020202020204" pitchFamily="34" charset="0"/>
            </a:rPr>
            <a:t> </a:t>
          </a:r>
          <a:r>
            <a:rPr lang="fr-CA" sz="1000">
              <a:latin typeface="Century Gothic" panose="020B0502020202020204" pitchFamily="34" charset="0"/>
            </a:rPr>
            <a:t>Consultation</a:t>
          </a:r>
        </a:p>
        <a:p>
          <a:r>
            <a:rPr lang="fr-CA" sz="1000">
              <a:latin typeface="Century Gothic" panose="020B0502020202020204" pitchFamily="34" charset="0"/>
            </a:rPr>
            <a:t>  - Rédaction, traduction, correction</a:t>
          </a:r>
        </a:p>
        <a:p>
          <a:r>
            <a:rPr lang="fr-CA" sz="1000">
              <a:latin typeface="Century Gothic" panose="020B0502020202020204" pitchFamily="34" charset="0"/>
            </a:rPr>
            <a:t>  - Recherche photo</a:t>
          </a:r>
        </a:p>
        <a:p>
          <a:r>
            <a:rPr lang="fr-CA" sz="1000">
              <a:latin typeface="Century Gothic" panose="020B0502020202020204" pitchFamily="34" charset="0"/>
            </a:rPr>
            <a:t>  - Infographie et mise en page</a:t>
          </a:r>
        </a:p>
        <a:p>
          <a:r>
            <a:rPr lang="fr-CA" sz="1000">
              <a:latin typeface="Century Gothic" panose="020B0502020202020204" pitchFamily="34" charset="0"/>
            </a:rPr>
            <a:t>  - Recherche</a:t>
          </a:r>
        </a:p>
        <a:p>
          <a:r>
            <a:rPr lang="fr-CA" sz="1000">
              <a:latin typeface="Century Gothic" panose="020B0502020202020204" pitchFamily="34" charset="0"/>
            </a:rPr>
            <a:t>  - Honoraires légaux ou comptables</a:t>
          </a:r>
        </a:p>
        <a:p>
          <a:r>
            <a:rPr lang="fr-CA" sz="1000">
              <a:latin typeface="Century Gothic" panose="020B0502020202020204" pitchFamily="34" charset="0"/>
            </a:rPr>
            <a:t>  -</a:t>
          </a:r>
          <a:r>
            <a:rPr lang="fr-CA" sz="1000" baseline="0">
              <a:latin typeface="Century Gothic" panose="020B0502020202020204" pitchFamily="34" charset="0"/>
            </a:rPr>
            <a:t> </a:t>
          </a:r>
          <a:r>
            <a:rPr lang="fr-CA" sz="1000">
              <a:latin typeface="Century Gothic" panose="020B0502020202020204" pitchFamily="34" charset="0"/>
            </a:rPr>
            <a:t>Autres honoraires préalablement validés</a:t>
          </a:r>
        </a:p>
        <a:p>
          <a:endParaRPr lang="fr-CA" sz="1000">
            <a:latin typeface="Century Gothic" panose="020B0502020202020204" pitchFamily="34" charset="0"/>
          </a:endParaRPr>
        </a:p>
        <a:p>
          <a:r>
            <a:rPr lang="fr-CA" sz="1000">
              <a:latin typeface="Century Gothic" panose="020B0502020202020204" pitchFamily="34" charset="0"/>
            </a:rPr>
            <a:t>Impression de document </a:t>
          </a:r>
        </a:p>
        <a:p>
          <a:r>
            <a:rPr lang="fr-CA" sz="1000">
              <a:latin typeface="Century Gothic" panose="020B0502020202020204" pitchFamily="34" charset="0"/>
            </a:rPr>
            <a:t>Frais d’envoi </a:t>
          </a:r>
        </a:p>
        <a:p>
          <a:r>
            <a:rPr lang="fr-CA" sz="1000">
              <a:latin typeface="Century Gothic" panose="020B0502020202020204" pitchFamily="34" charset="0"/>
            </a:rPr>
            <a:t>Frais de dépôt</a:t>
          </a:r>
        </a:p>
        <a:p>
          <a:endParaRPr lang="fr-CA" sz="1000">
            <a:latin typeface="Century Gothic" panose="020B0502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11</xdr:row>
          <xdr:rowOff>76200</xdr:rowOff>
        </xdr:from>
        <xdr:to>
          <xdr:col>1</xdr:col>
          <xdr:colOff>350520</xdr:colOff>
          <xdr:row>13</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12</xdr:row>
          <xdr:rowOff>228600</xdr:rowOff>
        </xdr:from>
        <xdr:to>
          <xdr:col>1</xdr:col>
          <xdr:colOff>350520</xdr:colOff>
          <xdr:row>14</xdr:row>
          <xdr:rowOff>7620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13</xdr:row>
          <xdr:rowOff>228600</xdr:rowOff>
        </xdr:from>
        <xdr:to>
          <xdr:col>1</xdr:col>
          <xdr:colOff>350520</xdr:colOff>
          <xdr:row>15</xdr:row>
          <xdr:rowOff>7620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15</xdr:row>
          <xdr:rowOff>0</xdr:rowOff>
        </xdr:from>
        <xdr:to>
          <xdr:col>1</xdr:col>
          <xdr:colOff>350520</xdr:colOff>
          <xdr:row>16</xdr:row>
          <xdr:rowOff>22860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16</xdr:row>
          <xdr:rowOff>0</xdr:rowOff>
        </xdr:from>
        <xdr:to>
          <xdr:col>1</xdr:col>
          <xdr:colOff>365760</xdr:colOff>
          <xdr:row>17</xdr:row>
          <xdr:rowOff>7620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16</xdr:row>
          <xdr:rowOff>228600</xdr:rowOff>
        </xdr:from>
        <xdr:to>
          <xdr:col>1</xdr:col>
          <xdr:colOff>365760</xdr:colOff>
          <xdr:row>18</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32</xdr:row>
      <xdr:rowOff>240030</xdr:rowOff>
    </xdr:from>
    <xdr:to>
      <xdr:col>6</xdr:col>
      <xdr:colOff>3314700</xdr:colOff>
      <xdr:row>43</xdr:row>
      <xdr:rowOff>392430</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a:off x="6819901" y="8498205"/>
          <a:ext cx="3714749" cy="46577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000" b="1">
              <a:latin typeface="Century Gothic" panose="020B0502020202020204" pitchFamily="34" charset="0"/>
            </a:rPr>
            <a:t>Dépenses admissibles - volet 2</a:t>
          </a:r>
        </a:p>
        <a:p>
          <a:endParaRPr lang="fr-CA" sz="1000" b="1">
            <a:latin typeface="Century Gothic" panose="020B0502020202020204" pitchFamily="34" charset="0"/>
          </a:endParaRPr>
        </a:p>
        <a:p>
          <a:r>
            <a:rPr lang="fr-CA" sz="1000">
              <a:latin typeface="Century Gothic" panose="020B0502020202020204" pitchFamily="34" charset="0"/>
            </a:rPr>
            <a:t>Les frais de déplacement (transport, hébergement, repas et faux frais* selon les règles de représentation présentées à l’annexe D du Guide.</a:t>
          </a:r>
        </a:p>
        <a:p>
          <a:r>
            <a:rPr lang="fr-CA" sz="1000">
              <a:latin typeface="Century Gothic" panose="020B0502020202020204" pitchFamily="34" charset="0"/>
            </a:rPr>
            <a:t>  - Frais de déplacement à l’étranger d’une entité demanderesse</a:t>
          </a:r>
        </a:p>
        <a:p>
          <a:r>
            <a:rPr lang="fr-CA" sz="1000">
              <a:latin typeface="Century Gothic" panose="020B0502020202020204" pitchFamily="34" charset="0"/>
            </a:rPr>
            <a:t>  -</a:t>
          </a:r>
          <a:r>
            <a:rPr lang="fr-CA" sz="1000" baseline="0">
              <a:latin typeface="Century Gothic" panose="020B0502020202020204" pitchFamily="34" charset="0"/>
            </a:rPr>
            <a:t> </a:t>
          </a:r>
          <a:r>
            <a:rPr lang="fr-CA" sz="1000">
              <a:latin typeface="Century Gothic" panose="020B0502020202020204" pitchFamily="34" charset="0"/>
            </a:rPr>
            <a:t>Frais de déplacement au Québec du client potentiel assumés par</a:t>
          </a:r>
        </a:p>
        <a:p>
          <a:r>
            <a:rPr lang="fr-CA" sz="1000" baseline="0">
              <a:latin typeface="Century Gothic" panose="020B0502020202020204" pitchFamily="34" charset="0"/>
            </a:rPr>
            <a:t>    </a:t>
          </a:r>
          <a:r>
            <a:rPr lang="fr-CA" sz="1000">
              <a:latin typeface="Century Gothic" panose="020B0502020202020204" pitchFamily="34" charset="0"/>
            </a:rPr>
            <a:t>l’entité demanderesse</a:t>
          </a:r>
        </a:p>
        <a:p>
          <a:endParaRPr lang="fr-CA" sz="1000">
            <a:latin typeface="Century Gothic" panose="020B0502020202020204" pitchFamily="34" charset="0"/>
          </a:endParaRPr>
        </a:p>
        <a:p>
          <a:r>
            <a:rPr lang="fr-CA" sz="1000">
              <a:latin typeface="Century Gothic" panose="020B0502020202020204" pitchFamily="34" charset="0"/>
            </a:rPr>
            <a:t>Les frais d’inscription à des évènements (l’admissibilité des évènements sera déterminée selon les informations fournies dans le formulaire).</a:t>
          </a:r>
          <a:r>
            <a:rPr lang="fr-CA" sz="1000" baseline="0">
              <a:latin typeface="Century Gothic" panose="020B0502020202020204" pitchFamily="34" charset="0"/>
            </a:rPr>
            <a:t> </a:t>
          </a:r>
        </a:p>
        <a:p>
          <a:endParaRPr lang="fr-CA" sz="1000">
            <a:latin typeface="Century Gothic" panose="020B0502020202020204" pitchFamily="34" charset="0"/>
          </a:endParaRPr>
        </a:p>
        <a:p>
          <a:r>
            <a:rPr lang="fr-CA" sz="1000">
              <a:latin typeface="Century Gothic" panose="020B0502020202020204" pitchFamily="34" charset="0"/>
            </a:rPr>
            <a:t>Honoraires de spécialistes externes préalablement approuvés et nécessaires au démarchage d’un évènement.</a:t>
          </a:r>
          <a:r>
            <a:rPr lang="fr-CA" sz="1000" baseline="0">
              <a:latin typeface="Century Gothic" panose="020B0502020202020204" pitchFamily="34" charset="0"/>
            </a:rPr>
            <a:t> </a:t>
          </a:r>
        </a:p>
        <a:p>
          <a:endParaRPr lang="fr-CA" sz="1000" baseline="0">
            <a:latin typeface="Century Gothic" panose="020B0502020202020204" pitchFamily="34" charset="0"/>
          </a:endParaRPr>
        </a:p>
        <a:p>
          <a:r>
            <a:rPr lang="fr-CA" sz="1000" baseline="0">
              <a:latin typeface="Century Gothic" panose="020B0502020202020204" pitchFamily="34" charset="0"/>
            </a:rPr>
            <a:t>*</a:t>
          </a:r>
          <a:r>
            <a:rPr lang="fr-CA" sz="1000" i="1">
              <a:latin typeface="Century Gothic" panose="020B0502020202020204" pitchFamily="34" charset="0"/>
            </a:rPr>
            <a:t>Par exemple : pourboire, taxis, frais de douane, stationnement.</a:t>
          </a:r>
        </a:p>
        <a:p>
          <a:r>
            <a:rPr lang="fr-CA" sz="1000">
              <a:latin typeface="Century Gothic" panose="020B0502020202020204" pitchFamily="34" charset="0"/>
            </a:rPr>
            <a:t> </a:t>
          </a:r>
        </a:p>
        <a:p>
          <a:endParaRPr lang="fr-CA" sz="1000">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297180</xdr:colOff>
          <xdr:row>8</xdr:row>
          <xdr:rowOff>22860</xdr:rowOff>
        </xdr:from>
        <xdr:to>
          <xdr:col>1</xdr:col>
          <xdr:colOff>289560</xdr:colOff>
          <xdr:row>8</xdr:row>
          <xdr:rowOff>228600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251460</xdr:colOff>
          <xdr:row>17</xdr:row>
          <xdr:rowOff>38100</xdr:rowOff>
        </xdr:from>
        <xdr:to>
          <xdr:col>1</xdr:col>
          <xdr:colOff>480060</xdr:colOff>
          <xdr:row>17</xdr:row>
          <xdr:rowOff>297180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15</xdr:row>
          <xdr:rowOff>594360</xdr:rowOff>
        </xdr:from>
        <xdr:to>
          <xdr:col>1</xdr:col>
          <xdr:colOff>487680</xdr:colOff>
          <xdr:row>17</xdr:row>
          <xdr:rowOff>22860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29</xdr:row>
          <xdr:rowOff>38100</xdr:rowOff>
        </xdr:from>
        <xdr:to>
          <xdr:col>1</xdr:col>
          <xdr:colOff>480060</xdr:colOff>
          <xdr:row>29</xdr:row>
          <xdr:rowOff>289560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36</xdr:row>
          <xdr:rowOff>22860</xdr:rowOff>
        </xdr:from>
        <xdr:to>
          <xdr:col>1</xdr:col>
          <xdr:colOff>266700</xdr:colOff>
          <xdr:row>37</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7620</xdr:rowOff>
        </xdr:from>
        <xdr:to>
          <xdr:col>1</xdr:col>
          <xdr:colOff>266700</xdr:colOff>
          <xdr:row>38</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6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0</xdr:rowOff>
        </xdr:from>
        <xdr:to>
          <xdr:col>1</xdr:col>
          <xdr:colOff>259080</xdr:colOff>
          <xdr:row>40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0</xdr:rowOff>
        </xdr:from>
        <xdr:to>
          <xdr:col>1</xdr:col>
          <xdr:colOff>259080</xdr:colOff>
          <xdr:row>40</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6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213360</xdr:rowOff>
        </xdr:from>
        <xdr:to>
          <xdr:col>1</xdr:col>
          <xdr:colOff>259080</xdr:colOff>
          <xdr:row>40</xdr:row>
          <xdr:rowOff>213360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6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220980</xdr:rowOff>
        </xdr:from>
        <xdr:to>
          <xdr:col>1</xdr:col>
          <xdr:colOff>259080</xdr:colOff>
          <xdr:row>41</xdr:row>
          <xdr:rowOff>220980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6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7620</xdr:rowOff>
        </xdr:from>
        <xdr:to>
          <xdr:col>1</xdr:col>
          <xdr:colOff>266700</xdr:colOff>
          <xdr:row>42</xdr:row>
          <xdr:rowOff>213360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6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220980</xdr:rowOff>
        </xdr:from>
        <xdr:to>
          <xdr:col>1</xdr:col>
          <xdr:colOff>266700</xdr:colOff>
          <xdr:row>43</xdr:row>
          <xdr:rowOff>220980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6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198120</xdr:rowOff>
        </xdr:from>
        <xdr:to>
          <xdr:col>1</xdr:col>
          <xdr:colOff>266700</xdr:colOff>
          <xdr:row>44</xdr:row>
          <xdr:rowOff>198120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6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0</xdr:rowOff>
        </xdr:from>
        <xdr:to>
          <xdr:col>1</xdr:col>
          <xdr:colOff>251460</xdr:colOff>
          <xdr:row>38</xdr:row>
          <xdr:rowOff>228600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6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220980</xdr:rowOff>
        </xdr:from>
        <xdr:to>
          <xdr:col>1</xdr:col>
          <xdr:colOff>251460</xdr:colOff>
          <xdr:row>39</xdr:row>
          <xdr:rowOff>213360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6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hyperlink" Target="about:blank" TargetMode="External"/><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7.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7.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E391-D39A-4475-A46C-A0A283A2F36C}">
  <sheetPr>
    <tabColor rgb="FF0070C0"/>
  </sheetPr>
  <dimension ref="A1:K52"/>
  <sheetViews>
    <sheetView workbookViewId="0">
      <selection activeCell="A52" sqref="A52"/>
    </sheetView>
  </sheetViews>
  <sheetFormatPr baseColWidth="10" defaultRowHeight="14.4" x14ac:dyDescent="0.3"/>
  <cols>
    <col min="1" max="1" width="4.6640625" customWidth="1"/>
    <col min="2" max="2" width="34.6640625" customWidth="1"/>
    <col min="3" max="3" width="4.44140625" customWidth="1"/>
    <col min="4" max="4" width="50.33203125" customWidth="1"/>
    <col min="5" max="5" width="3.5546875" bestFit="1" customWidth="1"/>
    <col min="6" max="6" width="5.6640625" hidden="1" customWidth="1"/>
    <col min="7" max="7" width="0" hidden="1" customWidth="1"/>
    <col min="8" max="8" width="39.33203125" hidden="1" customWidth="1"/>
    <col min="9" max="9" width="93.5546875" hidden="1" customWidth="1"/>
    <col min="10" max="10" width="0" hidden="1" customWidth="1"/>
    <col min="11" max="11" width="25.33203125" hidden="1" customWidth="1"/>
  </cols>
  <sheetData>
    <row r="1" spans="1:11" s="6" customFormat="1" ht="7.95" customHeight="1" x14ac:dyDescent="0.3">
      <c r="A1" s="37"/>
      <c r="B1" s="37"/>
      <c r="C1" s="37"/>
      <c r="D1" s="37"/>
      <c r="E1" s="37"/>
      <c r="H1" s="122"/>
    </row>
    <row r="2" spans="1:11" s="6" customFormat="1" ht="27.6" customHeight="1" x14ac:dyDescent="0.3">
      <c r="A2" s="37"/>
      <c r="B2" s="193" t="s">
        <v>95</v>
      </c>
      <c r="C2" s="193"/>
      <c r="D2" s="193"/>
      <c r="E2" s="38"/>
      <c r="H2" s="122" t="s">
        <v>326</v>
      </c>
      <c r="I2" s="153" t="s">
        <v>327</v>
      </c>
      <c r="J2" s="6" t="s">
        <v>354</v>
      </c>
      <c r="K2" s="153" t="s">
        <v>355</v>
      </c>
    </row>
    <row r="3" spans="1:11" s="6" customFormat="1" ht="26.4" x14ac:dyDescent="0.3">
      <c r="A3" s="37"/>
      <c r="B3" s="194" t="s">
        <v>50</v>
      </c>
      <c r="C3" s="194"/>
      <c r="D3" s="194"/>
      <c r="E3" s="39"/>
      <c r="H3" s="122"/>
      <c r="K3" s="154" t="s">
        <v>357</v>
      </c>
    </row>
    <row r="4" spans="1:11" s="6" customFormat="1" ht="42" customHeight="1" x14ac:dyDescent="0.3">
      <c r="A4" s="37"/>
      <c r="B4" s="193" t="s">
        <v>306</v>
      </c>
      <c r="C4" s="193"/>
      <c r="D4" s="193"/>
      <c r="E4" s="40"/>
      <c r="H4" s="122"/>
      <c r="K4" s="155" t="s">
        <v>356</v>
      </c>
    </row>
    <row r="5" spans="1:11" s="6" customFormat="1" ht="33.6" customHeight="1" x14ac:dyDescent="0.3">
      <c r="A5" s="37"/>
      <c r="B5" s="192" t="s">
        <v>169</v>
      </c>
      <c r="C5" s="192"/>
      <c r="D5" s="192"/>
      <c r="E5" s="41"/>
      <c r="H5" s="122"/>
    </row>
    <row r="6" spans="1:11" s="6" customFormat="1" ht="33.6" customHeight="1" x14ac:dyDescent="0.3">
      <c r="A6" s="37"/>
      <c r="B6" s="192" t="s">
        <v>170</v>
      </c>
      <c r="C6" s="192"/>
      <c r="D6" s="192"/>
      <c r="E6" s="41"/>
      <c r="H6" s="122"/>
    </row>
    <row r="7" spans="1:11" s="6" customFormat="1" ht="33.6" customHeight="1" x14ac:dyDescent="0.3">
      <c r="A7" s="37"/>
      <c r="B7" s="192" t="s">
        <v>307</v>
      </c>
      <c r="C7" s="192"/>
      <c r="D7" s="192"/>
      <c r="E7" s="41"/>
      <c r="H7" s="122"/>
    </row>
    <row r="8" spans="1:11" s="6" customFormat="1" ht="13.2" x14ac:dyDescent="0.3">
      <c r="A8" s="37"/>
      <c r="B8" s="37"/>
      <c r="C8" s="37"/>
      <c r="D8" s="37"/>
      <c r="E8" s="37"/>
      <c r="H8" s="122"/>
    </row>
    <row r="9" spans="1:11" s="6" customFormat="1" ht="13.2" x14ac:dyDescent="0.3">
      <c r="A9" s="4"/>
      <c r="B9" s="4"/>
      <c r="C9" s="4"/>
      <c r="D9" s="4"/>
      <c r="E9" s="4"/>
      <c r="H9" s="155"/>
    </row>
    <row r="10" spans="1:11" s="6" customFormat="1" ht="20.7" customHeight="1" x14ac:dyDescent="0.3">
      <c r="A10" s="7"/>
      <c r="B10" s="195" t="s">
        <v>191</v>
      </c>
      <c r="C10" s="195"/>
      <c r="D10" s="195"/>
      <c r="E10" s="19"/>
      <c r="H10" s="155"/>
    </row>
    <row r="11" spans="1:11" s="6" customFormat="1" ht="13.2" x14ac:dyDescent="0.3">
      <c r="A11" s="4"/>
      <c r="B11" s="4"/>
      <c r="C11" s="4"/>
      <c r="D11" s="4"/>
      <c r="E11" s="4"/>
      <c r="H11" s="155"/>
    </row>
    <row r="12" spans="1:11" s="6" customFormat="1" ht="20.7" customHeight="1" x14ac:dyDescent="0.3">
      <c r="A12" s="4"/>
      <c r="B12" s="8" t="s">
        <v>144</v>
      </c>
      <c r="C12" s="4"/>
      <c r="D12" s="27"/>
      <c r="E12" s="11"/>
      <c r="H12" s="155"/>
      <c r="I12" s="153" t="s">
        <v>316</v>
      </c>
    </row>
    <row r="13" spans="1:11" s="6" customFormat="1" ht="18" customHeight="1" x14ac:dyDescent="0.3">
      <c r="A13" s="4"/>
      <c r="B13" s="8" t="s">
        <v>91</v>
      </c>
      <c r="C13" s="4"/>
      <c r="D13" s="24"/>
      <c r="E13" s="4"/>
      <c r="H13" s="155"/>
    </row>
    <row r="14" spans="1:11" s="6" customFormat="1" ht="18" customHeight="1" x14ac:dyDescent="0.3">
      <c r="A14" s="4"/>
      <c r="B14" s="8" t="s">
        <v>1</v>
      </c>
      <c r="C14" s="4"/>
      <c r="D14" s="24"/>
      <c r="E14" s="4"/>
      <c r="H14" s="155"/>
    </row>
    <row r="15" spans="1:11" s="6" customFormat="1" ht="18" customHeight="1" x14ac:dyDescent="0.3">
      <c r="A15" s="4"/>
      <c r="B15" s="8" t="s">
        <v>2</v>
      </c>
      <c r="C15" s="4"/>
      <c r="D15" s="24"/>
      <c r="E15" s="4"/>
      <c r="H15" s="155"/>
    </row>
    <row r="16" spans="1:11" s="6" customFormat="1" ht="18" customHeight="1" x14ac:dyDescent="0.3">
      <c r="A16" s="4"/>
      <c r="B16" s="8" t="s">
        <v>3</v>
      </c>
      <c r="C16" s="4"/>
      <c r="D16" s="146"/>
      <c r="E16" s="4"/>
      <c r="H16" s="155"/>
    </row>
    <row r="17" spans="1:9" s="6" customFormat="1" ht="18" customHeight="1" x14ac:dyDescent="0.3">
      <c r="A17" s="4"/>
      <c r="B17" s="8" t="s">
        <v>4</v>
      </c>
      <c r="C17" s="4"/>
      <c r="D17" s="24"/>
      <c r="E17" s="4"/>
      <c r="H17" s="155"/>
      <c r="I17" s="153" t="s">
        <v>317</v>
      </c>
    </row>
    <row r="18" spans="1:9" s="6" customFormat="1" ht="18" customHeight="1" x14ac:dyDescent="0.3">
      <c r="A18" s="4"/>
      <c r="B18" s="8" t="s">
        <v>5</v>
      </c>
      <c r="C18" s="4"/>
      <c r="D18" s="24"/>
      <c r="E18" s="4"/>
      <c r="H18" s="155"/>
    </row>
    <row r="19" spans="1:9" s="6" customFormat="1" ht="18" customHeight="1" x14ac:dyDescent="0.3">
      <c r="A19" s="4"/>
      <c r="B19" s="8" t="s">
        <v>171</v>
      </c>
      <c r="C19" s="4"/>
      <c r="D19" s="24"/>
      <c r="E19" s="4"/>
      <c r="H19" s="155"/>
    </row>
    <row r="20" spans="1:9" s="6" customFormat="1" ht="18" customHeight="1" x14ac:dyDescent="0.3">
      <c r="A20" s="4"/>
      <c r="B20" s="8" t="s">
        <v>172</v>
      </c>
      <c r="C20" s="4"/>
      <c r="D20" s="24"/>
      <c r="E20" s="4"/>
      <c r="H20" s="155"/>
    </row>
    <row r="21" spans="1:9" s="6" customFormat="1" ht="18" customHeight="1" x14ac:dyDescent="0.3">
      <c r="A21" s="4"/>
      <c r="B21" s="4"/>
      <c r="C21" s="4"/>
      <c r="D21" s="4"/>
      <c r="E21" s="4"/>
      <c r="H21" s="155"/>
    </row>
    <row r="22" spans="1:9" s="6" customFormat="1" ht="18" customHeight="1" x14ac:dyDescent="0.3">
      <c r="A22" s="4"/>
      <c r="B22" s="191" t="s">
        <v>185</v>
      </c>
      <c r="C22" s="191"/>
      <c r="D22" s="191"/>
      <c r="E22" s="44"/>
      <c r="H22" s="155"/>
    </row>
    <row r="23" spans="1:9" s="6" customFormat="1" ht="7.95" customHeight="1" x14ac:dyDescent="0.3">
      <c r="A23" s="4"/>
      <c r="B23" s="4"/>
      <c r="C23" s="4"/>
      <c r="D23" s="4"/>
      <c r="E23" s="4"/>
      <c r="H23" s="155"/>
    </row>
    <row r="24" spans="1:9" s="6" customFormat="1" ht="18" customHeight="1" x14ac:dyDescent="0.3">
      <c r="A24" s="4"/>
      <c r="B24" s="4" t="s">
        <v>186</v>
      </c>
      <c r="C24" s="4"/>
      <c r="D24" s="25"/>
      <c r="E24" s="46"/>
      <c r="H24" s="155"/>
    </row>
    <row r="25" spans="1:9" s="6" customFormat="1" ht="18" customHeight="1" x14ac:dyDescent="0.3">
      <c r="A25" s="4"/>
      <c r="B25" s="4" t="s">
        <v>7</v>
      </c>
      <c r="C25" s="4"/>
      <c r="D25" s="24"/>
      <c r="E25" s="45"/>
      <c r="H25" s="155"/>
    </row>
    <row r="26" spans="1:9" s="6" customFormat="1" ht="18" customHeight="1" x14ac:dyDescent="0.3">
      <c r="A26" s="4"/>
      <c r="B26" s="4" t="s">
        <v>3</v>
      </c>
      <c r="C26" s="4"/>
      <c r="D26" s="25"/>
      <c r="E26" s="45"/>
      <c r="H26" s="155"/>
    </row>
    <row r="27" spans="1:9" s="6" customFormat="1" ht="18" customHeight="1" x14ac:dyDescent="0.3">
      <c r="A27" s="4"/>
      <c r="B27" s="4" t="s">
        <v>8</v>
      </c>
      <c r="C27" s="4"/>
      <c r="D27" s="25"/>
      <c r="E27" s="45"/>
      <c r="H27" s="155"/>
    </row>
    <row r="28" spans="1:9" s="6" customFormat="1" ht="18" customHeight="1" x14ac:dyDescent="0.3">
      <c r="A28" s="4"/>
      <c r="B28" s="4"/>
      <c r="C28" s="4"/>
      <c r="D28" s="4"/>
      <c r="E28" s="4"/>
      <c r="H28" s="155"/>
    </row>
    <row r="29" spans="1:9" s="6" customFormat="1" ht="19.350000000000001" customHeight="1" x14ac:dyDescent="0.3">
      <c r="A29" s="4"/>
      <c r="B29" s="4" t="s">
        <v>187</v>
      </c>
      <c r="C29" s="4"/>
      <c r="D29" s="24"/>
      <c r="E29" s="11"/>
      <c r="H29" s="155"/>
    </row>
    <row r="30" spans="1:9" s="6" customFormat="1" ht="18" customHeight="1" x14ac:dyDescent="0.3">
      <c r="A30" s="4"/>
      <c r="B30" s="4" t="s">
        <v>7</v>
      </c>
      <c r="C30" s="4"/>
      <c r="D30" s="24"/>
      <c r="E30" s="4"/>
      <c r="H30" s="155"/>
    </row>
    <row r="31" spans="1:9" s="6" customFormat="1" ht="18" customHeight="1" x14ac:dyDescent="0.3">
      <c r="A31" s="4"/>
      <c r="B31" s="4" t="s">
        <v>8</v>
      </c>
      <c r="C31" s="4"/>
      <c r="D31" s="24"/>
      <c r="E31" s="4"/>
      <c r="H31" s="155"/>
    </row>
    <row r="32" spans="1:9" s="6" customFormat="1" ht="18" customHeight="1" x14ac:dyDescent="0.3">
      <c r="A32" s="4"/>
      <c r="B32" s="4"/>
      <c r="C32" s="4"/>
      <c r="D32" s="4"/>
      <c r="E32" s="4"/>
      <c r="H32" s="155"/>
    </row>
    <row r="33" spans="1:9" s="6" customFormat="1" ht="19.350000000000001" customHeight="1" x14ac:dyDescent="0.3">
      <c r="A33" s="4"/>
      <c r="B33" s="4" t="s">
        <v>192</v>
      </c>
      <c r="C33" s="4"/>
      <c r="D33" s="27"/>
      <c r="E33" s="11"/>
      <c r="H33" s="155"/>
    </row>
    <row r="34" spans="1:9" s="6" customFormat="1" ht="18" customHeight="1" x14ac:dyDescent="0.3">
      <c r="A34" s="4"/>
      <c r="B34" s="4" t="s">
        <v>7</v>
      </c>
      <c r="C34" s="4"/>
      <c r="D34" s="24"/>
      <c r="E34" s="4"/>
      <c r="H34" s="155"/>
    </row>
    <row r="35" spans="1:9" s="6" customFormat="1" ht="18" customHeight="1" x14ac:dyDescent="0.3">
      <c r="A35" s="4"/>
      <c r="B35" s="4" t="s">
        <v>3</v>
      </c>
      <c r="C35" s="4"/>
      <c r="D35" s="24"/>
      <c r="E35" s="4"/>
      <c r="H35" s="155"/>
    </row>
    <row r="36" spans="1:9" s="6" customFormat="1" ht="18" customHeight="1" x14ac:dyDescent="0.3">
      <c r="A36" s="4"/>
      <c r="B36" s="4" t="s">
        <v>8</v>
      </c>
      <c r="C36" s="4"/>
      <c r="D36" s="24"/>
      <c r="E36" s="4"/>
      <c r="H36" s="155"/>
    </row>
    <row r="37" spans="1:9" s="6" customFormat="1" ht="18" customHeight="1" x14ac:dyDescent="0.3">
      <c r="A37" s="4"/>
      <c r="B37" s="4"/>
      <c r="C37" s="4"/>
      <c r="D37" s="4"/>
      <c r="E37" s="4"/>
      <c r="H37" s="155"/>
    </row>
    <row r="38" spans="1:9" s="6" customFormat="1" ht="18" customHeight="1" x14ac:dyDescent="0.3">
      <c r="A38" s="4"/>
      <c r="B38" s="191" t="s">
        <v>188</v>
      </c>
      <c r="C38" s="191"/>
      <c r="D38" s="191"/>
      <c r="E38" s="44"/>
      <c r="H38" s="155"/>
    </row>
    <row r="39" spans="1:9" s="6" customFormat="1" ht="6" customHeight="1" x14ac:dyDescent="0.3">
      <c r="A39" s="4"/>
      <c r="B39" s="4"/>
      <c r="C39" s="4"/>
      <c r="D39" s="4"/>
      <c r="E39" s="4"/>
      <c r="H39" s="155"/>
    </row>
    <row r="40" spans="1:9" s="6" customFormat="1" ht="37.200000000000003" customHeight="1" x14ac:dyDescent="0.3">
      <c r="A40" s="4"/>
      <c r="B40" s="4" t="s">
        <v>75</v>
      </c>
      <c r="C40" s="4"/>
      <c r="D40" s="24"/>
      <c r="E40" s="9" t="s">
        <v>22</v>
      </c>
      <c r="H40" s="155"/>
    </row>
    <row r="41" spans="1:9" s="6" customFormat="1" ht="6.6" customHeight="1" x14ac:dyDescent="0.3">
      <c r="A41" s="4"/>
      <c r="B41" s="4"/>
      <c r="C41" s="4"/>
      <c r="D41" s="4"/>
      <c r="E41" s="4"/>
      <c r="H41" s="155"/>
    </row>
    <row r="42" spans="1:9" s="6" customFormat="1" ht="18" customHeight="1" x14ac:dyDescent="0.3">
      <c r="A42" s="4"/>
      <c r="B42" s="4" t="s">
        <v>160</v>
      </c>
      <c r="C42" s="4"/>
      <c r="D42" s="23"/>
      <c r="E42" s="4"/>
      <c r="H42" s="155"/>
    </row>
    <row r="43" spans="1:9" s="6" customFormat="1" ht="12" customHeight="1" x14ac:dyDescent="0.3">
      <c r="A43" s="4"/>
      <c r="B43" s="4"/>
      <c r="C43" s="4"/>
      <c r="D43" s="4"/>
      <c r="E43" s="4"/>
      <c r="H43" s="155"/>
    </row>
    <row r="44" spans="1:9" s="6" customFormat="1" ht="18.600000000000001" customHeight="1" x14ac:dyDescent="0.3">
      <c r="A44" s="4"/>
      <c r="B44" s="191" t="s">
        <v>203</v>
      </c>
      <c r="C44" s="191"/>
      <c r="D44" s="191"/>
      <c r="E44" s="4"/>
      <c r="H44" s="155"/>
    </row>
    <row r="45" spans="1:9" s="6" customFormat="1" ht="40.200000000000003" customHeight="1" x14ac:dyDescent="0.3">
      <c r="A45" s="4"/>
      <c r="B45" s="196" t="s">
        <v>204</v>
      </c>
      <c r="C45" s="196"/>
      <c r="D45" s="196"/>
      <c r="E45" s="45"/>
      <c r="F45" s="65" t="b">
        <v>0</v>
      </c>
      <c r="G45" s="6" t="str">
        <f>IF(H45="",IF(F45,"Oui","Non"),H45)</f>
        <v>Non</v>
      </c>
      <c r="H45" s="155"/>
      <c r="I45" s="154" t="s">
        <v>318</v>
      </c>
    </row>
    <row r="46" spans="1:9" s="6" customFormat="1" ht="21.6" customHeight="1" x14ac:dyDescent="0.3">
      <c r="A46" s="4"/>
      <c r="B46" s="190" t="s">
        <v>206</v>
      </c>
      <c r="C46" s="190"/>
      <c r="D46" s="190"/>
      <c r="E46" s="45"/>
      <c r="H46" s="155"/>
    </row>
    <row r="47" spans="1:9" s="6" customFormat="1" ht="19.95" customHeight="1" x14ac:dyDescent="0.3">
      <c r="A47" s="4"/>
      <c r="B47" s="16" t="s">
        <v>205</v>
      </c>
      <c r="C47" s="3"/>
      <c r="D47" s="25"/>
      <c r="E47" s="45"/>
      <c r="H47" s="155"/>
    </row>
    <row r="48" spans="1:9" s="6" customFormat="1" ht="19.95" customHeight="1" x14ac:dyDescent="0.3">
      <c r="A48" s="4"/>
      <c r="B48" s="4" t="s">
        <v>143</v>
      </c>
      <c r="C48" s="22"/>
      <c r="D48" s="25"/>
      <c r="E48" s="45"/>
      <c r="H48" s="155"/>
    </row>
    <row r="49" spans="1:8" s="6" customFormat="1" ht="19.95" customHeight="1" x14ac:dyDescent="0.3">
      <c r="A49" s="4"/>
      <c r="B49" s="4" t="s">
        <v>151</v>
      </c>
      <c r="C49" s="4"/>
      <c r="D49" s="25"/>
      <c r="E49" s="45"/>
      <c r="H49" s="155"/>
    </row>
    <row r="50" spans="1:8" ht="26.4" customHeight="1" x14ac:dyDescent="0.3">
      <c r="A50" s="60"/>
      <c r="B50" s="60"/>
      <c r="C50" s="60"/>
      <c r="D50" s="60"/>
      <c r="E50" s="60"/>
      <c r="H50" s="155"/>
    </row>
    <row r="51" spans="1:8" x14ac:dyDescent="0.3">
      <c r="H51" s="155"/>
    </row>
    <row r="52" spans="1:8" x14ac:dyDescent="0.3">
      <c r="A52" s="2" t="s">
        <v>426</v>
      </c>
    </row>
  </sheetData>
  <sheetProtection algorithmName="SHA-512" hashValue="7utADNWFdJyQx+6AjSkWNAQcSE+T+EfU3EJ2aT5uXEQFJ4YiucxOPBKP0htWVIhD5O3tK/c3OY0lWrnZ/e6QTQ==" saltValue="lNeJ7uFqvSLc15pUhcsbAQ==" spinCount="100000" sheet="1" objects="1" scenarios="1"/>
  <mergeCells count="12">
    <mergeCell ref="B46:D46"/>
    <mergeCell ref="B38:D38"/>
    <mergeCell ref="B7:D7"/>
    <mergeCell ref="B2:D2"/>
    <mergeCell ref="B3:D3"/>
    <mergeCell ref="B5:D5"/>
    <mergeCell ref="B6:D6"/>
    <mergeCell ref="B10:D10"/>
    <mergeCell ref="B22:D22"/>
    <mergeCell ref="B45:D45"/>
    <mergeCell ref="B44:D44"/>
    <mergeCell ref="B4:D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1">
              <controlPr defaultSize="0" autoFill="0" autoLine="0" autoPict="0">
                <anchor moveWithCells="1">
                  <from>
                    <xdr:col>1</xdr:col>
                    <xdr:colOff>38100</xdr:colOff>
                    <xdr:row>44</xdr:row>
                    <xdr:rowOff>106680</xdr:rowOff>
                  </from>
                  <to>
                    <xdr:col>1</xdr:col>
                    <xdr:colOff>289560</xdr:colOff>
                    <xdr:row>44</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C3E2FE4-CF33-405F-83A7-5020FCA610FF}">
          <x14:formula1>
            <xm:f>Tables!$A$2:$A$6</xm:f>
          </x14:formula1>
          <xm:sqref>D40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2"/>
  <sheetViews>
    <sheetView topLeftCell="CJ1" workbookViewId="0">
      <selection activeCell="G40" sqref="G40"/>
    </sheetView>
  </sheetViews>
  <sheetFormatPr baseColWidth="10" defaultRowHeight="14.4" x14ac:dyDescent="0.3"/>
  <cols>
    <col min="7" max="7" width="12.109375" bestFit="1" customWidth="1"/>
    <col min="17" max="19" width="18.5546875" customWidth="1"/>
    <col min="20" max="20" width="10.6640625" bestFit="1" customWidth="1"/>
    <col min="21" max="21" width="12.88671875" bestFit="1" customWidth="1"/>
    <col min="22" max="22" width="16.6640625" bestFit="1" customWidth="1"/>
    <col min="23" max="23" width="18.5546875" customWidth="1"/>
    <col min="24" max="24" width="13.5546875" bestFit="1" customWidth="1"/>
    <col min="25" max="25" width="13.5546875" customWidth="1"/>
    <col min="26" max="26" width="12.109375" bestFit="1" customWidth="1"/>
    <col min="27" max="27" width="11.33203125" bestFit="1" customWidth="1"/>
    <col min="28" max="28" width="11.5546875" customWidth="1"/>
    <col min="29" max="30" width="18.5546875" customWidth="1"/>
    <col min="31" max="31" width="11.44140625" customWidth="1"/>
    <col min="32" max="37" width="18.5546875" customWidth="1"/>
    <col min="38" max="40" width="12.88671875" customWidth="1"/>
    <col min="47" max="47" width="14.44140625" bestFit="1" customWidth="1"/>
    <col min="48" max="48" width="18.6640625" customWidth="1"/>
    <col min="49" max="50" width="13.33203125" bestFit="1" customWidth="1"/>
    <col min="67" max="69" width="10.88671875" customWidth="1"/>
    <col min="70" max="70" width="13.33203125" bestFit="1" customWidth="1"/>
    <col min="71" max="72" width="10.88671875" customWidth="1"/>
    <col min="73" max="73" width="15.44140625" customWidth="1"/>
    <col min="104" max="104" width="13.77734375" customWidth="1"/>
  </cols>
  <sheetData>
    <row r="1" spans="1:105" s="18" customFormat="1" ht="118.8" x14ac:dyDescent="0.3">
      <c r="A1" s="17" t="s">
        <v>77</v>
      </c>
      <c r="B1" s="17" t="s">
        <v>0</v>
      </c>
      <c r="C1" s="17" t="s">
        <v>1</v>
      </c>
      <c r="D1" s="17" t="s">
        <v>2</v>
      </c>
      <c r="E1" s="17" t="s">
        <v>3</v>
      </c>
      <c r="F1" s="17" t="s">
        <v>4</v>
      </c>
      <c r="G1" s="17" t="s">
        <v>5</v>
      </c>
      <c r="H1" s="17" t="s">
        <v>61</v>
      </c>
      <c r="I1" s="17" t="s">
        <v>62</v>
      </c>
      <c r="J1" s="17" t="s">
        <v>78</v>
      </c>
      <c r="K1" s="17" t="s">
        <v>79</v>
      </c>
      <c r="L1" s="17" t="s">
        <v>80</v>
      </c>
      <c r="M1" s="17" t="s">
        <v>81</v>
      </c>
      <c r="N1" s="17" t="s">
        <v>92</v>
      </c>
      <c r="O1" s="17" t="s">
        <v>93</v>
      </c>
      <c r="P1" s="17" t="s">
        <v>94</v>
      </c>
      <c r="Q1" s="17" t="s">
        <v>76</v>
      </c>
      <c r="R1" s="17" t="s">
        <v>82</v>
      </c>
      <c r="S1" s="17" t="s">
        <v>230</v>
      </c>
      <c r="T1" s="17" t="s">
        <v>234</v>
      </c>
      <c r="U1" s="17" t="s">
        <v>235</v>
      </c>
      <c r="V1" s="17" t="s">
        <v>236</v>
      </c>
      <c r="W1" s="17" t="s">
        <v>83</v>
      </c>
      <c r="X1" s="17" t="s">
        <v>237</v>
      </c>
      <c r="Y1" s="17" t="s">
        <v>161</v>
      </c>
      <c r="Z1" s="17" t="s">
        <v>84</v>
      </c>
      <c r="AA1" s="17" t="s">
        <v>85</v>
      </c>
      <c r="AB1" s="17" t="s">
        <v>225</v>
      </c>
      <c r="AC1" s="17" t="s">
        <v>86</v>
      </c>
      <c r="AD1" s="17" t="s">
        <v>63</v>
      </c>
      <c r="AE1" s="17" t="s">
        <v>226</v>
      </c>
      <c r="AF1" s="17" t="s">
        <v>374</v>
      </c>
      <c r="AG1" s="17" t="s">
        <v>87</v>
      </c>
      <c r="AH1" s="17" t="s">
        <v>88</v>
      </c>
      <c r="AI1" s="17" t="s">
        <v>89</v>
      </c>
      <c r="AJ1" s="17" t="s">
        <v>227</v>
      </c>
      <c r="AK1" s="17" t="s">
        <v>375</v>
      </c>
      <c r="AL1" s="17" t="s">
        <v>376</v>
      </c>
      <c r="AM1" s="17" t="s">
        <v>377</v>
      </c>
      <c r="AN1" s="17" t="s">
        <v>378</v>
      </c>
      <c r="AO1" s="17" t="s">
        <v>379</v>
      </c>
      <c r="AP1" s="17" t="s">
        <v>162</v>
      </c>
      <c r="AQ1" s="17" t="s">
        <v>380</v>
      </c>
      <c r="AR1" s="17" t="s">
        <v>381</v>
      </c>
      <c r="AS1" s="17" t="s">
        <v>265</v>
      </c>
      <c r="AT1" s="17" t="s">
        <v>266</v>
      </c>
      <c r="AU1" s="17" t="s">
        <v>269</v>
      </c>
      <c r="AV1" s="17" t="s">
        <v>270</v>
      </c>
      <c r="AW1" s="17" t="s">
        <v>271</v>
      </c>
      <c r="AX1" s="17" t="s">
        <v>276</v>
      </c>
      <c r="AY1" s="17" t="s">
        <v>382</v>
      </c>
      <c r="AZ1" s="17" t="s">
        <v>383</v>
      </c>
      <c r="BA1" s="17" t="s">
        <v>384</v>
      </c>
      <c r="BB1" s="17" t="s">
        <v>385</v>
      </c>
      <c r="BC1" s="17" t="s">
        <v>386</v>
      </c>
      <c r="BD1" s="17" t="s">
        <v>387</v>
      </c>
      <c r="BE1" s="17" t="s">
        <v>267</v>
      </c>
      <c r="BF1" s="17" t="s">
        <v>268</v>
      </c>
      <c r="BG1" s="17" t="s">
        <v>272</v>
      </c>
      <c r="BH1" s="17" t="s">
        <v>273</v>
      </c>
      <c r="BI1" s="17" t="s">
        <v>274</v>
      </c>
      <c r="BJ1" s="17" t="s">
        <v>275</v>
      </c>
      <c r="BK1" s="17" t="s">
        <v>277</v>
      </c>
      <c r="BL1" s="17" t="s">
        <v>288</v>
      </c>
      <c r="BM1" s="17" t="s">
        <v>289</v>
      </c>
      <c r="BN1" s="17" t="s">
        <v>278</v>
      </c>
      <c r="BO1" s="17" t="s">
        <v>231</v>
      </c>
      <c r="BP1" s="17" t="s">
        <v>67</v>
      </c>
      <c r="BQ1" s="17" t="s">
        <v>391</v>
      </c>
      <c r="BR1" s="17" t="s">
        <v>232</v>
      </c>
      <c r="BS1" s="17" t="s">
        <v>233</v>
      </c>
      <c r="BT1" s="17" t="s">
        <v>279</v>
      </c>
      <c r="BU1" s="17" t="s">
        <v>165</v>
      </c>
      <c r="BV1" s="17" t="s">
        <v>166</v>
      </c>
      <c r="BW1" s="17" t="s">
        <v>280</v>
      </c>
      <c r="BX1" s="17" t="s">
        <v>358</v>
      </c>
      <c r="BY1" s="182" t="s">
        <v>394</v>
      </c>
      <c r="BZ1" s="182" t="s">
        <v>395</v>
      </c>
      <c r="CA1" s="182" t="s">
        <v>396</v>
      </c>
      <c r="CB1" s="182" t="s">
        <v>397</v>
      </c>
      <c r="CC1" s="182" t="s">
        <v>398</v>
      </c>
      <c r="CD1" s="182" t="s">
        <v>406</v>
      </c>
      <c r="CE1" s="182" t="s">
        <v>407</v>
      </c>
      <c r="CF1" s="182" t="s">
        <v>408</v>
      </c>
      <c r="CG1" s="182" t="s">
        <v>409</v>
      </c>
      <c r="CH1" s="182" t="s">
        <v>410</v>
      </c>
      <c r="CI1" s="182" t="s">
        <v>411</v>
      </c>
      <c r="CJ1" s="182" t="s">
        <v>412</v>
      </c>
      <c r="CK1" s="182" t="s">
        <v>413</v>
      </c>
      <c r="CL1" s="182" t="s">
        <v>414</v>
      </c>
      <c r="CM1" s="182" t="s">
        <v>399</v>
      </c>
      <c r="CN1" s="182" t="s">
        <v>400</v>
      </c>
      <c r="CO1" s="182" t="s">
        <v>415</v>
      </c>
      <c r="CP1" s="182" t="s">
        <v>416</v>
      </c>
      <c r="CQ1" s="182" t="s">
        <v>417</v>
      </c>
      <c r="CR1" s="182" t="s">
        <v>418</v>
      </c>
      <c r="CS1" s="182" t="s">
        <v>419</v>
      </c>
      <c r="CT1" s="182" t="s">
        <v>420</v>
      </c>
      <c r="CU1" s="182" t="s">
        <v>421</v>
      </c>
      <c r="CV1" s="182" t="s">
        <v>422</v>
      </c>
      <c r="CW1" s="182" t="s">
        <v>401</v>
      </c>
      <c r="CX1" s="182" t="s">
        <v>402</v>
      </c>
      <c r="CY1" s="182" t="s">
        <v>313</v>
      </c>
      <c r="CZ1" s="182" t="s">
        <v>403</v>
      </c>
      <c r="DA1" s="182" t="s">
        <v>404</v>
      </c>
    </row>
    <row r="2" spans="1:105" s="28" customFormat="1" x14ac:dyDescent="0.3">
      <c r="A2" s="28">
        <f>Demandeur!D12</f>
        <v>0</v>
      </c>
      <c r="B2" s="28">
        <f>Demandeur!D13</f>
        <v>0</v>
      </c>
      <c r="C2" s="28">
        <f>Demandeur!D14</f>
        <v>0</v>
      </c>
      <c r="D2" s="28">
        <f>Demandeur!D15</f>
        <v>0</v>
      </c>
      <c r="E2" s="28">
        <f>Demandeur!D16</f>
        <v>0</v>
      </c>
      <c r="F2" s="28">
        <f>Demandeur!D17</f>
        <v>0</v>
      </c>
      <c r="G2" s="28">
        <f>Demandeur!D18</f>
        <v>0</v>
      </c>
      <c r="H2" s="28">
        <f>Demandeur!D19</f>
        <v>0</v>
      </c>
      <c r="I2" s="28">
        <f>Demandeur!D20</f>
        <v>0</v>
      </c>
      <c r="J2" s="28">
        <f>Demandeur!D24</f>
        <v>0</v>
      </c>
      <c r="K2" s="28">
        <f>Demandeur!D25</f>
        <v>0</v>
      </c>
      <c r="L2" s="28">
        <f>Demandeur!D26</f>
        <v>0</v>
      </c>
      <c r="M2" s="28">
        <f>Demandeur!D27</f>
        <v>0</v>
      </c>
      <c r="N2" s="28">
        <f>Demandeur!D29</f>
        <v>0</v>
      </c>
      <c r="O2" s="28">
        <f>Demandeur!D30</f>
        <v>0</v>
      </c>
      <c r="P2" s="28">
        <f>Demandeur!D31</f>
        <v>0</v>
      </c>
      <c r="Q2" s="28">
        <f>Demandeur!D40</f>
        <v>0</v>
      </c>
      <c r="R2" s="28">
        <f>Demandeur!D42</f>
        <v>0</v>
      </c>
      <c r="S2" s="28" t="str">
        <f>Demandeur!G45</f>
        <v>Non</v>
      </c>
      <c r="T2" s="28">
        <f>Demandeur!D47</f>
        <v>0</v>
      </c>
      <c r="U2" s="28">
        <f>Demandeur!D48</f>
        <v>0</v>
      </c>
      <c r="V2" s="28">
        <f>Demandeur!D49</f>
        <v>0</v>
      </c>
      <c r="W2" s="28" t="str">
        <f>'Événement visé'!D9</f>
        <v xml:space="preserve"> </v>
      </c>
      <c r="X2" s="28">
        <f>'Événement visé'!D13</f>
        <v>0</v>
      </c>
      <c r="Y2" t="str">
        <f>'Événement visé'!H15</f>
        <v>Non</v>
      </c>
      <c r="Z2" s="29" t="str">
        <f>IF('Événement visé'!D17="","",'Événement visé'!D17)</f>
        <v/>
      </c>
      <c r="AA2" s="29" t="str">
        <f>IF('Événement visé'!D18="","",'Événement visé'!D18)</f>
        <v/>
      </c>
      <c r="AB2" s="59" t="str">
        <f>IF('Événement visé'!D18="","",'Événement visé'!G18)</f>
        <v/>
      </c>
      <c r="AC2" s="28" t="str">
        <f>IF('Événement visé'!D20="","",'Événement visé'!D20)</f>
        <v/>
      </c>
      <c r="AD2" s="28" t="str">
        <f>IF('Événement visé'!D25="","",'Événement visé'!D25)</f>
        <v/>
      </c>
      <c r="AE2" s="28" t="str">
        <f>'Événement visé'!H27</f>
        <v>Non</v>
      </c>
      <c r="AF2" s="28">
        <f>'Événement visé'!D31</f>
        <v>0</v>
      </c>
      <c r="AG2" s="28">
        <f>'Événement visé'!D33</f>
        <v>0</v>
      </c>
      <c r="AH2" s="28">
        <f>'Événement visé'!D34</f>
        <v>0</v>
      </c>
      <c r="AI2" s="28">
        <f>'Événement visé'!D35</f>
        <v>0</v>
      </c>
      <c r="AJ2" s="28" t="str">
        <f>'Événement visé'!$H$37</f>
        <v>Non</v>
      </c>
      <c r="AK2" s="59">
        <f>'Événement visé'!D41</f>
        <v>0</v>
      </c>
      <c r="AL2" s="30">
        <f>'Événement visé'!D42</f>
        <v>0</v>
      </c>
      <c r="AM2" s="59">
        <f>'Événement visé'!G42</f>
        <v>0</v>
      </c>
      <c r="AN2" s="188">
        <f>'Événement visé'!D44</f>
        <v>0</v>
      </c>
      <c r="AO2" s="28">
        <f>'Événement visé'!D44</f>
        <v>0</v>
      </c>
      <c r="AP2" s="28">
        <f>'Événement visé'!D56</f>
        <v>0</v>
      </c>
      <c r="AQ2" s="28" t="str">
        <f>'Volet 1'!G13</f>
        <v>Non</v>
      </c>
      <c r="AR2" s="28" t="str">
        <f>'Volet 1'!G14</f>
        <v>Non</v>
      </c>
      <c r="AS2" s="29" t="str">
        <f>IF('Volet 1'!D19="","",'Volet 1'!D19)</f>
        <v/>
      </c>
      <c r="AT2" s="29" t="str">
        <f>IF('Volet 1'!D20="","",'Volet 1'!D20)</f>
        <v/>
      </c>
      <c r="AU2" s="31">
        <f>IF('Volet 1'!L39=0,'Volet 1'!D39,'Volet 1'!L39)</f>
        <v>0</v>
      </c>
      <c r="AV2" s="31">
        <f>'Volet 1'!D42</f>
        <v>0</v>
      </c>
      <c r="AW2" s="31">
        <f>'Volet 1'!D48</f>
        <v>0</v>
      </c>
      <c r="AX2" s="31">
        <f>'Volet 1'!D53</f>
        <v>0</v>
      </c>
      <c r="AY2" s="28" t="str">
        <f>'Volet 2'!G13</f>
        <v>Non</v>
      </c>
      <c r="AZ2" s="28" t="str">
        <f>'Volet 2'!G14</f>
        <v>Non</v>
      </c>
      <c r="BA2" s="28" t="str">
        <f>'Volet 2'!G15</f>
        <v>Non</v>
      </c>
      <c r="BB2" s="28" t="str">
        <f>'Volet 2'!G16</f>
        <v>Non</v>
      </c>
      <c r="BC2" s="28" t="str">
        <f>'Volet 2'!G17</f>
        <v>Non</v>
      </c>
      <c r="BD2" s="28" t="str">
        <f>'Volet 2'!G18</f>
        <v>Non</v>
      </c>
      <c r="BE2" s="28" t="s">
        <v>388</v>
      </c>
      <c r="BF2" s="28" t="s">
        <v>388</v>
      </c>
      <c r="BG2" s="28" t="s">
        <v>388</v>
      </c>
      <c r="BH2" s="28" t="s">
        <v>388</v>
      </c>
      <c r="BI2" s="28" t="s">
        <v>388</v>
      </c>
      <c r="BJ2" s="28" t="s">
        <v>388</v>
      </c>
      <c r="BK2" s="28" t="s">
        <v>388</v>
      </c>
      <c r="BL2" s="28" t="s">
        <v>388</v>
      </c>
      <c r="BM2" s="28" t="s">
        <v>388</v>
      </c>
      <c r="BN2" s="28" t="s">
        <v>388</v>
      </c>
      <c r="BO2" s="181">
        <f>'Analyse '!G40</f>
        <v>0</v>
      </c>
      <c r="BP2" s="28">
        <f>'Analyse '!E59</f>
        <v>0</v>
      </c>
      <c r="BQ2" s="30">
        <f>'Analyse '!C68</f>
        <v>0.5</v>
      </c>
      <c r="BR2" s="31">
        <f>'Analyse '!C65</f>
        <v>0</v>
      </c>
      <c r="BS2" s="31" t="s">
        <v>388</v>
      </c>
      <c r="BT2" s="31" t="s">
        <v>388</v>
      </c>
      <c r="BU2" s="31">
        <f>'Analyse '!C69</f>
        <v>0</v>
      </c>
      <c r="BV2" s="31" t="s">
        <v>388</v>
      </c>
      <c r="BW2" s="31" t="s">
        <v>388</v>
      </c>
      <c r="BX2" s="31">
        <f>'Événement visé'!D65</f>
        <v>0</v>
      </c>
      <c r="BY2" s="59">
        <f>'Événement visé'!D50</f>
        <v>0</v>
      </c>
      <c r="BZ2" s="28">
        <f>'Événement visé'!G51</f>
        <v>0</v>
      </c>
      <c r="CA2" s="30">
        <f>'Événement visé'!D51</f>
        <v>0</v>
      </c>
      <c r="CB2" s="181" t="s">
        <v>388</v>
      </c>
      <c r="CC2" s="28" t="s">
        <v>388</v>
      </c>
      <c r="CD2" s="28" t="s">
        <v>388</v>
      </c>
      <c r="CE2" s="28" t="s">
        <v>388</v>
      </c>
      <c r="CF2" s="28" t="s">
        <v>388</v>
      </c>
      <c r="CG2" s="28" t="s">
        <v>388</v>
      </c>
      <c r="CH2" s="28" t="s">
        <v>388</v>
      </c>
      <c r="CI2" s="28" t="s">
        <v>388</v>
      </c>
      <c r="CJ2" s="28" t="s">
        <v>388</v>
      </c>
      <c r="CK2" s="28" t="s">
        <v>388</v>
      </c>
      <c r="CL2" s="28" t="s">
        <v>388</v>
      </c>
      <c r="CM2" s="28" t="s">
        <v>388</v>
      </c>
      <c r="CN2" s="28" t="s">
        <v>388</v>
      </c>
      <c r="CO2" s="28" t="s">
        <v>388</v>
      </c>
      <c r="CP2" s="28" t="s">
        <v>388</v>
      </c>
      <c r="CQ2" s="28" t="s">
        <v>388</v>
      </c>
      <c r="CR2" s="28" t="s">
        <v>388</v>
      </c>
      <c r="CS2" s="28" t="s">
        <v>388</v>
      </c>
      <c r="CT2" s="28" t="s">
        <v>388</v>
      </c>
      <c r="CU2" s="28" t="s">
        <v>388</v>
      </c>
      <c r="CV2" s="28" t="s">
        <v>388</v>
      </c>
      <c r="CW2" s="28" t="s">
        <v>388</v>
      </c>
      <c r="CX2" s="28" t="s">
        <v>388</v>
      </c>
      <c r="CY2" s="187" t="str">
        <f>IF('Événement visé'!D11="","",'Événement visé'!D11)</f>
        <v xml:space="preserve"> </v>
      </c>
      <c r="CZ2" s="187" t="str">
        <f>'Événement visé'!H22</f>
        <v>Non</v>
      </c>
      <c r="DA2" s="187" t="str">
        <f>IF('Événement visé'!D29="","",'Événement visé'!D29)</f>
        <v/>
      </c>
    </row>
  </sheetData>
  <phoneticPr fontId="30"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237B-15B0-4DD4-8E4D-902FC43255BF}">
  <dimension ref="A1:DA2"/>
  <sheetViews>
    <sheetView topLeftCell="CG1" workbookViewId="0">
      <selection activeCell="G40" sqref="G40"/>
    </sheetView>
  </sheetViews>
  <sheetFormatPr baseColWidth="10" defaultRowHeight="14.4" x14ac:dyDescent="0.3"/>
  <cols>
    <col min="17" max="19" width="18.5546875" customWidth="1"/>
    <col min="20" max="20" width="10.6640625" bestFit="1" customWidth="1"/>
    <col min="21" max="21" width="12.88671875" bestFit="1" customWidth="1"/>
    <col min="22" max="22" width="16.6640625" bestFit="1" customWidth="1"/>
    <col min="23" max="23" width="18.5546875" customWidth="1"/>
    <col min="24" max="24" width="13.5546875" bestFit="1" customWidth="1"/>
    <col min="25" max="25" width="12.6640625" customWidth="1"/>
    <col min="26" max="26" width="12.109375" bestFit="1" customWidth="1"/>
    <col min="27" max="27" width="11.33203125" bestFit="1" customWidth="1"/>
    <col min="28" max="28" width="11.5546875" customWidth="1"/>
    <col min="29" max="30" width="18.5546875" customWidth="1"/>
    <col min="31" max="31" width="11.44140625" customWidth="1"/>
    <col min="32" max="37" width="18.5546875" customWidth="1"/>
    <col min="38" max="40" width="12.88671875" customWidth="1"/>
    <col min="47" max="48" width="14.44140625" bestFit="1" customWidth="1"/>
    <col min="49" max="50" width="13.33203125" bestFit="1" customWidth="1"/>
    <col min="59" max="59" width="17.6640625" customWidth="1"/>
    <col min="60" max="60" width="16.6640625" customWidth="1"/>
    <col min="61" max="61" width="15.88671875" customWidth="1"/>
    <col min="62" max="62" width="14.44140625" customWidth="1"/>
    <col min="67" max="68" width="10.88671875" customWidth="1"/>
    <col min="69" max="69" width="13.77734375" customWidth="1"/>
    <col min="70" max="70" width="11.44140625" bestFit="1" customWidth="1"/>
    <col min="71" max="71" width="13.33203125" bestFit="1" customWidth="1"/>
    <col min="72" max="72" width="10.88671875" customWidth="1"/>
    <col min="74" max="74" width="17.6640625" customWidth="1"/>
  </cols>
  <sheetData>
    <row r="1" spans="1:105" s="18" customFormat="1" ht="118.8" x14ac:dyDescent="0.3">
      <c r="A1" s="17" t="s">
        <v>77</v>
      </c>
      <c r="B1" s="17" t="s">
        <v>0</v>
      </c>
      <c r="C1" s="17" t="s">
        <v>1</v>
      </c>
      <c r="D1" s="17" t="s">
        <v>2</v>
      </c>
      <c r="E1" s="17" t="s">
        <v>3</v>
      </c>
      <c r="F1" s="17" t="s">
        <v>4</v>
      </c>
      <c r="G1" s="17" t="s">
        <v>5</v>
      </c>
      <c r="H1" s="17" t="s">
        <v>61</v>
      </c>
      <c r="I1" s="17" t="s">
        <v>62</v>
      </c>
      <c r="J1" s="17" t="s">
        <v>78</v>
      </c>
      <c r="K1" s="17" t="s">
        <v>79</v>
      </c>
      <c r="L1" s="17" t="s">
        <v>80</v>
      </c>
      <c r="M1" s="17" t="s">
        <v>81</v>
      </c>
      <c r="N1" s="17" t="s">
        <v>92</v>
      </c>
      <c r="O1" s="17" t="s">
        <v>93</v>
      </c>
      <c r="P1" s="17" t="s">
        <v>94</v>
      </c>
      <c r="Q1" s="17" t="s">
        <v>76</v>
      </c>
      <c r="R1" s="17" t="s">
        <v>82</v>
      </c>
      <c r="S1" s="17" t="s">
        <v>230</v>
      </c>
      <c r="T1" s="17" t="s">
        <v>234</v>
      </c>
      <c r="U1" s="17" t="s">
        <v>235</v>
      </c>
      <c r="V1" s="17" t="s">
        <v>236</v>
      </c>
      <c r="W1" s="17" t="s">
        <v>83</v>
      </c>
      <c r="X1" s="17" t="s">
        <v>237</v>
      </c>
      <c r="Y1" s="17" t="s">
        <v>161</v>
      </c>
      <c r="Z1" s="17" t="s">
        <v>84</v>
      </c>
      <c r="AA1" s="17" t="s">
        <v>85</v>
      </c>
      <c r="AB1" s="17" t="s">
        <v>225</v>
      </c>
      <c r="AC1" s="17" t="s">
        <v>86</v>
      </c>
      <c r="AD1" s="17" t="s">
        <v>63</v>
      </c>
      <c r="AE1" s="17" t="s">
        <v>226</v>
      </c>
      <c r="AF1" s="17" t="s">
        <v>374</v>
      </c>
      <c r="AG1" s="17" t="s">
        <v>87</v>
      </c>
      <c r="AH1" s="17" t="s">
        <v>88</v>
      </c>
      <c r="AI1" s="17" t="s">
        <v>89</v>
      </c>
      <c r="AJ1" s="17" t="s">
        <v>227</v>
      </c>
      <c r="AK1" s="17" t="s">
        <v>375</v>
      </c>
      <c r="AL1" s="17" t="s">
        <v>376</v>
      </c>
      <c r="AM1" s="17" t="s">
        <v>377</v>
      </c>
      <c r="AN1" s="17" t="s">
        <v>378</v>
      </c>
      <c r="AO1" s="17" t="s">
        <v>379</v>
      </c>
      <c r="AP1" s="17" t="s">
        <v>162</v>
      </c>
      <c r="AQ1" s="17" t="s">
        <v>389</v>
      </c>
      <c r="AR1" s="17" t="s">
        <v>390</v>
      </c>
      <c r="AS1" s="17" t="s">
        <v>265</v>
      </c>
      <c r="AT1" s="17" t="s">
        <v>266</v>
      </c>
      <c r="AU1" s="17" t="s">
        <v>269</v>
      </c>
      <c r="AV1" s="17" t="s">
        <v>270</v>
      </c>
      <c r="AW1" s="17" t="s">
        <v>271</v>
      </c>
      <c r="AX1" s="17" t="s">
        <v>276</v>
      </c>
      <c r="AY1" s="17" t="s">
        <v>382</v>
      </c>
      <c r="AZ1" s="17" t="s">
        <v>383</v>
      </c>
      <c r="BA1" s="17" t="s">
        <v>384</v>
      </c>
      <c r="BB1" s="17" t="s">
        <v>385</v>
      </c>
      <c r="BC1" s="17" t="s">
        <v>386</v>
      </c>
      <c r="BD1" s="17" t="s">
        <v>387</v>
      </c>
      <c r="BE1" s="17" t="s">
        <v>267</v>
      </c>
      <c r="BF1" s="17" t="s">
        <v>268</v>
      </c>
      <c r="BG1" s="17" t="s">
        <v>272</v>
      </c>
      <c r="BH1" s="17" t="s">
        <v>273</v>
      </c>
      <c r="BI1" s="17" t="s">
        <v>274</v>
      </c>
      <c r="BJ1" s="17" t="s">
        <v>275</v>
      </c>
      <c r="BK1" s="17" t="s">
        <v>277</v>
      </c>
      <c r="BL1" s="17" t="s">
        <v>288</v>
      </c>
      <c r="BM1" s="17" t="s">
        <v>289</v>
      </c>
      <c r="BN1" s="17" t="s">
        <v>278</v>
      </c>
      <c r="BO1" s="17" t="s">
        <v>231</v>
      </c>
      <c r="BP1" s="17" t="s">
        <v>67</v>
      </c>
      <c r="BQ1" s="17" t="s">
        <v>392</v>
      </c>
      <c r="BR1" s="17" t="s">
        <v>232</v>
      </c>
      <c r="BS1" s="17" t="s">
        <v>233</v>
      </c>
      <c r="BT1" s="17" t="s">
        <v>279</v>
      </c>
      <c r="BU1" s="17" t="s">
        <v>165</v>
      </c>
      <c r="BV1" s="17" t="s">
        <v>166</v>
      </c>
      <c r="BW1" s="17" t="s">
        <v>280</v>
      </c>
      <c r="BX1" s="17" t="s">
        <v>358</v>
      </c>
      <c r="BY1" s="182" t="s">
        <v>394</v>
      </c>
      <c r="BZ1" s="182" t="s">
        <v>395</v>
      </c>
      <c r="CA1" s="182" t="s">
        <v>396</v>
      </c>
      <c r="CB1" s="182" t="s">
        <v>397</v>
      </c>
      <c r="CC1" s="182" t="s">
        <v>398</v>
      </c>
      <c r="CD1" s="182" t="s">
        <v>406</v>
      </c>
      <c r="CE1" s="182" t="s">
        <v>407</v>
      </c>
      <c r="CF1" s="182" t="s">
        <v>408</v>
      </c>
      <c r="CG1" s="182" t="s">
        <v>409</v>
      </c>
      <c r="CH1" s="182" t="s">
        <v>410</v>
      </c>
      <c r="CI1" s="182" t="s">
        <v>411</v>
      </c>
      <c r="CJ1" s="182" t="s">
        <v>412</v>
      </c>
      <c r="CK1" s="182" t="s">
        <v>413</v>
      </c>
      <c r="CL1" s="182" t="s">
        <v>414</v>
      </c>
      <c r="CM1" s="182" t="s">
        <v>399</v>
      </c>
      <c r="CN1" s="182" t="s">
        <v>400</v>
      </c>
      <c r="CO1" s="182" t="s">
        <v>415</v>
      </c>
      <c r="CP1" s="182" t="s">
        <v>416</v>
      </c>
      <c r="CQ1" s="182" t="s">
        <v>417</v>
      </c>
      <c r="CR1" s="182" t="s">
        <v>418</v>
      </c>
      <c r="CS1" s="182" t="s">
        <v>419</v>
      </c>
      <c r="CT1" s="182" t="s">
        <v>420</v>
      </c>
      <c r="CU1" s="182" t="s">
        <v>421</v>
      </c>
      <c r="CV1" s="182" t="s">
        <v>422</v>
      </c>
      <c r="CW1" s="182" t="s">
        <v>401</v>
      </c>
      <c r="CX1" s="182" t="s">
        <v>402</v>
      </c>
      <c r="CY1" s="182" t="s">
        <v>313</v>
      </c>
      <c r="CZ1" s="182" t="s">
        <v>403</v>
      </c>
      <c r="DA1" s="182" t="s">
        <v>404</v>
      </c>
    </row>
    <row r="2" spans="1:105" s="28" customFormat="1" x14ac:dyDescent="0.3">
      <c r="A2" s="28">
        <f>Demandeur!D12</f>
        <v>0</v>
      </c>
      <c r="B2" s="28">
        <f>Demandeur!D13</f>
        <v>0</v>
      </c>
      <c r="C2" s="28">
        <f>Demandeur!D14</f>
        <v>0</v>
      </c>
      <c r="D2" s="28">
        <f>Demandeur!D15</f>
        <v>0</v>
      </c>
      <c r="E2" s="28">
        <f>Demandeur!D16</f>
        <v>0</v>
      </c>
      <c r="F2" s="28">
        <f>Demandeur!D17</f>
        <v>0</v>
      </c>
      <c r="G2" s="28">
        <f>Demandeur!D18</f>
        <v>0</v>
      </c>
      <c r="H2" s="28">
        <f>Demandeur!D19</f>
        <v>0</v>
      </c>
      <c r="I2" s="28">
        <f>Demandeur!D20</f>
        <v>0</v>
      </c>
      <c r="J2" s="28">
        <f>Demandeur!D24</f>
        <v>0</v>
      </c>
      <c r="K2" s="28">
        <f>Demandeur!D25</f>
        <v>0</v>
      </c>
      <c r="L2" s="28">
        <f>Demandeur!D26</f>
        <v>0</v>
      </c>
      <c r="M2" s="28">
        <f>Demandeur!D27</f>
        <v>0</v>
      </c>
      <c r="N2" s="28">
        <f>Demandeur!D29</f>
        <v>0</v>
      </c>
      <c r="O2" s="28">
        <f>Demandeur!D30</f>
        <v>0</v>
      </c>
      <c r="P2" s="28">
        <f>Demandeur!D31</f>
        <v>0</v>
      </c>
      <c r="Q2" s="28">
        <f>Demandeur!D40</f>
        <v>0</v>
      </c>
      <c r="R2" s="28">
        <f>Demandeur!D42</f>
        <v>0</v>
      </c>
      <c r="S2" s="28" t="str">
        <f>Demandeur!G45</f>
        <v>Non</v>
      </c>
      <c r="T2" s="28">
        <f>Demandeur!D47</f>
        <v>0</v>
      </c>
      <c r="U2" s="28">
        <f>Demandeur!D48</f>
        <v>0</v>
      </c>
      <c r="V2" s="28">
        <f>Demandeur!D49</f>
        <v>0</v>
      </c>
      <c r="W2" s="28" t="str">
        <f>'Événement visé'!D9</f>
        <v xml:space="preserve"> </v>
      </c>
      <c r="X2" s="28">
        <f>'Événement visé'!D13</f>
        <v>0</v>
      </c>
      <c r="Y2" t="str">
        <f>'Événement visé'!H15</f>
        <v>Non</v>
      </c>
      <c r="Z2" s="29" t="str">
        <f>IF('Événement visé'!D17="","",'Événement visé'!D17)</f>
        <v/>
      </c>
      <c r="AA2" s="29" t="str">
        <f>IF('Événement visé'!D18="","",'Événement visé'!D18)</f>
        <v/>
      </c>
      <c r="AB2" s="59" t="str">
        <f>IF('Événement visé'!D18="","",'Événement visé'!G18)</f>
        <v/>
      </c>
      <c r="AC2" s="28" t="str">
        <f>IF('Événement visé'!D20="","",'Événement visé'!D20)</f>
        <v/>
      </c>
      <c r="AD2" s="28" t="str">
        <f>IF('Événement visé'!D25="","",'Événement visé'!D25)</f>
        <v/>
      </c>
      <c r="AE2" s="28" t="str">
        <f>'Événement visé'!H27</f>
        <v>Non</v>
      </c>
      <c r="AF2" s="28">
        <f>'Événement visé'!D31</f>
        <v>0</v>
      </c>
      <c r="AG2" s="28">
        <f>'Événement visé'!D33</f>
        <v>0</v>
      </c>
      <c r="AH2" s="28">
        <f>'Événement visé'!D34</f>
        <v>0</v>
      </c>
      <c r="AI2" s="28">
        <f>'Événement visé'!D35</f>
        <v>0</v>
      </c>
      <c r="AJ2" s="28" t="str">
        <f>'Événement visé'!$H$37</f>
        <v>Non</v>
      </c>
      <c r="AK2" s="59">
        <f>'Événement visé'!D41</f>
        <v>0</v>
      </c>
      <c r="AL2" s="30">
        <f>'Événement visé'!D42</f>
        <v>0</v>
      </c>
      <c r="AM2" s="59">
        <f>'Événement visé'!G42</f>
        <v>0</v>
      </c>
      <c r="AN2" s="188">
        <f>'Événement visé'!D44</f>
        <v>0</v>
      </c>
      <c r="AO2" s="28">
        <f>'Événement visé'!D44</f>
        <v>0</v>
      </c>
      <c r="AP2" s="28">
        <f>'Événement visé'!D56</f>
        <v>0</v>
      </c>
      <c r="AQ2" s="28" t="s">
        <v>388</v>
      </c>
      <c r="AR2" s="28" t="s">
        <v>388</v>
      </c>
      <c r="AS2" s="28" t="s">
        <v>388</v>
      </c>
      <c r="AT2" s="28" t="s">
        <v>388</v>
      </c>
      <c r="AU2" s="28" t="s">
        <v>388</v>
      </c>
      <c r="AV2" s="28" t="s">
        <v>388</v>
      </c>
      <c r="AW2" s="28" t="s">
        <v>388</v>
      </c>
      <c r="AX2" s="28" t="s">
        <v>388</v>
      </c>
      <c r="AY2" s="28" t="str">
        <f>'Volet 2'!G13</f>
        <v>Non</v>
      </c>
      <c r="AZ2" s="28" t="str">
        <f>'Volet 2'!G14</f>
        <v>Non</v>
      </c>
      <c r="BA2" s="28" t="str">
        <f>'Volet 2'!G15</f>
        <v>Non</v>
      </c>
      <c r="BB2" s="28" t="str">
        <f>'Volet 2'!G16</f>
        <v>Non</v>
      </c>
      <c r="BC2" s="28" t="str">
        <f>'Volet 2'!G17</f>
        <v>Non</v>
      </c>
      <c r="BD2" s="28" t="str">
        <f>'Volet 2'!G18</f>
        <v>Non</v>
      </c>
      <c r="BE2" s="29" t="str">
        <f>IF('Volet 2'!D25="","",'Volet 2'!D25)</f>
        <v/>
      </c>
      <c r="BF2" s="29" t="str">
        <f>IF('Volet 2'!D26="","",'Volet 2'!D26)</f>
        <v/>
      </c>
      <c r="BG2" s="31">
        <f>IF('Volet 2'!L45=0,'Volet 2'!D45,'Volet 2'!L45)</f>
        <v>0</v>
      </c>
      <c r="BH2" s="31">
        <f>IF('Volet 2'!L47=0,'Volet 2'!D47,'Volet 2'!L47)</f>
        <v>0</v>
      </c>
      <c r="BI2" s="31">
        <f>'Volet 2'!D54</f>
        <v>0</v>
      </c>
      <c r="BJ2" s="31">
        <f>'Volet 2'!D59</f>
        <v>0</v>
      </c>
      <c r="BK2" s="28" t="s">
        <v>388</v>
      </c>
      <c r="BL2" s="28" t="s">
        <v>388</v>
      </c>
      <c r="BM2" s="28" t="s">
        <v>388</v>
      </c>
      <c r="BN2" s="28" t="s">
        <v>388</v>
      </c>
      <c r="BO2" s="181">
        <f>'Analyse '!G40</f>
        <v>0</v>
      </c>
      <c r="BP2" s="28">
        <f>'Analyse '!E59</f>
        <v>0</v>
      </c>
      <c r="BQ2" s="30" t="s">
        <v>388</v>
      </c>
      <c r="BR2" s="31" t="s">
        <v>388</v>
      </c>
      <c r="BS2" s="31">
        <f>'Analyse '!G67</f>
        <v>0</v>
      </c>
      <c r="BT2" s="31" t="s">
        <v>388</v>
      </c>
      <c r="BU2" s="31" t="s">
        <v>388</v>
      </c>
      <c r="BV2" s="31">
        <f>'Analyse '!G68</f>
        <v>0</v>
      </c>
      <c r="BW2" s="31" t="s">
        <v>388</v>
      </c>
      <c r="BX2" s="31">
        <f>'Événement visé'!D65</f>
        <v>0</v>
      </c>
      <c r="BY2" s="59">
        <f>'Événement visé'!D50</f>
        <v>0</v>
      </c>
      <c r="BZ2" s="28">
        <f>'Événement visé'!G51</f>
        <v>0</v>
      </c>
      <c r="CA2" s="30">
        <f>'Événement visé'!D51</f>
        <v>0</v>
      </c>
      <c r="CB2" s="181" t="s">
        <v>388</v>
      </c>
      <c r="CC2" s="186">
        <f>'Événement visé'!D52</f>
        <v>0</v>
      </c>
      <c r="CD2" s="28" t="s">
        <v>388</v>
      </c>
      <c r="CE2" s="28" t="s">
        <v>388</v>
      </c>
      <c r="CF2" s="28" t="s">
        <v>388</v>
      </c>
      <c r="CG2" s="28" t="s">
        <v>388</v>
      </c>
      <c r="CH2" s="28" t="s">
        <v>388</v>
      </c>
      <c r="CI2" s="28" t="s">
        <v>388</v>
      </c>
      <c r="CJ2" s="28" t="s">
        <v>388</v>
      </c>
      <c r="CK2" s="28" t="s">
        <v>388</v>
      </c>
      <c r="CL2" s="28" t="s">
        <v>388</v>
      </c>
      <c r="CM2" s="28" t="s">
        <v>388</v>
      </c>
      <c r="CN2" s="28" t="s">
        <v>388</v>
      </c>
      <c r="CO2" s="28" t="s">
        <v>388</v>
      </c>
      <c r="CP2" s="28" t="s">
        <v>388</v>
      </c>
      <c r="CQ2" s="28" t="s">
        <v>388</v>
      </c>
      <c r="CR2" s="28" t="s">
        <v>388</v>
      </c>
      <c r="CS2" s="28" t="s">
        <v>388</v>
      </c>
      <c r="CT2" s="28" t="s">
        <v>388</v>
      </c>
      <c r="CU2" s="28" t="s">
        <v>388</v>
      </c>
      <c r="CV2" s="28" t="s">
        <v>388</v>
      </c>
      <c r="CW2" s="28" t="s">
        <v>388</v>
      </c>
      <c r="CX2" s="28" t="s">
        <v>388</v>
      </c>
      <c r="CY2" s="187" t="str">
        <f>IF('Événement visé'!D11="","",'Événement visé'!D11)</f>
        <v xml:space="preserve"> </v>
      </c>
      <c r="CZ2" s="187" t="str">
        <f>'Événement visé'!H22</f>
        <v>Non</v>
      </c>
      <c r="DA2" s="187" t="str">
        <f>IF('Événement visé'!D29="","",'Événement visé'!D29)</f>
        <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9222-4198-4291-9F06-FE4ACD6E4FE2}">
  <dimension ref="A1:DA6"/>
  <sheetViews>
    <sheetView workbookViewId="0">
      <selection activeCell="G40" sqref="G40"/>
    </sheetView>
  </sheetViews>
  <sheetFormatPr baseColWidth="10" defaultRowHeight="14.4" x14ac:dyDescent="0.3"/>
  <cols>
    <col min="1" max="1" width="18.33203125" bestFit="1" customWidth="1"/>
    <col min="2" max="2" width="27.33203125" bestFit="1" customWidth="1"/>
    <col min="3" max="3" width="16.44140625" customWidth="1"/>
    <col min="4" max="4" width="9.6640625" bestFit="1" customWidth="1"/>
    <col min="8" max="8" width="19.44140625" bestFit="1" customWidth="1"/>
    <col min="9" max="9" width="13.5546875" customWidth="1"/>
    <col min="10" max="10" width="17.6640625" bestFit="1" customWidth="1"/>
    <col min="11" max="11" width="39.88671875" bestFit="1" customWidth="1"/>
    <col min="12" max="12" width="13.44140625" bestFit="1" customWidth="1"/>
    <col min="13" max="13" width="26.33203125" bestFit="1" customWidth="1"/>
    <col min="14" max="15" width="48.33203125" bestFit="1" customWidth="1"/>
    <col min="17" max="17" width="18.5546875" customWidth="1"/>
    <col min="18" max="18" width="28.33203125" bestFit="1" customWidth="1"/>
    <col min="19" max="19" width="18.5546875" customWidth="1"/>
    <col min="20" max="20" width="10.6640625" bestFit="1" customWidth="1"/>
    <col min="21" max="21" width="12.88671875" bestFit="1" customWidth="1"/>
    <col min="22" max="22" width="16.6640625" bestFit="1" customWidth="1"/>
    <col min="23" max="23" width="18.5546875" customWidth="1"/>
    <col min="24" max="24" width="13.5546875" bestFit="1" customWidth="1"/>
    <col min="25" max="25" width="12.6640625" customWidth="1"/>
    <col min="26" max="26" width="12.109375" bestFit="1" customWidth="1"/>
    <col min="27" max="27" width="11.33203125" bestFit="1" customWidth="1"/>
    <col min="28" max="28" width="11.5546875" customWidth="1"/>
    <col min="29" max="30" width="18.5546875" customWidth="1"/>
    <col min="31" max="31" width="11.44140625" customWidth="1"/>
    <col min="32" max="37" width="18.5546875" customWidth="1"/>
    <col min="38" max="40" width="12.88671875" customWidth="1"/>
    <col min="47" max="48" width="14.44140625" bestFit="1" customWidth="1"/>
    <col min="49" max="50" width="13.33203125" bestFit="1" customWidth="1"/>
    <col min="66" max="66" width="15.33203125" customWidth="1"/>
    <col min="67" max="69" width="10.88671875" customWidth="1"/>
    <col min="70" max="70" width="13.33203125" bestFit="1" customWidth="1"/>
    <col min="71" max="71" width="10.88671875" customWidth="1"/>
    <col min="72" max="72" width="13.33203125" bestFit="1" customWidth="1"/>
    <col min="75" max="75" width="13.33203125" customWidth="1"/>
    <col min="80" max="80" width="15" customWidth="1"/>
  </cols>
  <sheetData>
    <row r="1" spans="1:105" s="18" customFormat="1" ht="118.8" x14ac:dyDescent="0.3">
      <c r="A1" s="17" t="s">
        <v>77</v>
      </c>
      <c r="B1" s="17" t="s">
        <v>0</v>
      </c>
      <c r="C1" s="17" t="s">
        <v>1</v>
      </c>
      <c r="D1" s="17" t="s">
        <v>2</v>
      </c>
      <c r="E1" s="17" t="s">
        <v>3</v>
      </c>
      <c r="F1" s="17" t="s">
        <v>4</v>
      </c>
      <c r="G1" s="17" t="s">
        <v>5</v>
      </c>
      <c r="H1" s="17" t="s">
        <v>61</v>
      </c>
      <c r="I1" s="17" t="s">
        <v>62</v>
      </c>
      <c r="J1" s="17" t="s">
        <v>78</v>
      </c>
      <c r="K1" s="17" t="s">
        <v>79</v>
      </c>
      <c r="L1" s="17" t="s">
        <v>80</v>
      </c>
      <c r="M1" s="17" t="s">
        <v>81</v>
      </c>
      <c r="N1" s="17" t="s">
        <v>92</v>
      </c>
      <c r="O1" s="17" t="s">
        <v>93</v>
      </c>
      <c r="P1" s="17" t="s">
        <v>94</v>
      </c>
      <c r="Q1" s="17" t="s">
        <v>76</v>
      </c>
      <c r="R1" s="17" t="s">
        <v>82</v>
      </c>
      <c r="S1" s="17" t="s">
        <v>230</v>
      </c>
      <c r="T1" s="17" t="s">
        <v>234</v>
      </c>
      <c r="U1" s="17" t="s">
        <v>235</v>
      </c>
      <c r="V1" s="17" t="s">
        <v>236</v>
      </c>
      <c r="W1" s="17" t="s">
        <v>83</v>
      </c>
      <c r="X1" s="17" t="s">
        <v>237</v>
      </c>
      <c r="Y1" s="17" t="s">
        <v>161</v>
      </c>
      <c r="Z1" s="17" t="s">
        <v>84</v>
      </c>
      <c r="AA1" s="17" t="s">
        <v>85</v>
      </c>
      <c r="AB1" s="17" t="s">
        <v>225</v>
      </c>
      <c r="AC1" s="17" t="s">
        <v>86</v>
      </c>
      <c r="AD1" s="17" t="s">
        <v>63</v>
      </c>
      <c r="AE1" s="17" t="s">
        <v>226</v>
      </c>
      <c r="AF1" s="17" t="s">
        <v>374</v>
      </c>
      <c r="AG1" s="17" t="s">
        <v>87</v>
      </c>
      <c r="AH1" s="17" t="s">
        <v>88</v>
      </c>
      <c r="AI1" s="17" t="s">
        <v>89</v>
      </c>
      <c r="AJ1" s="17" t="s">
        <v>227</v>
      </c>
      <c r="AK1" s="17" t="s">
        <v>375</v>
      </c>
      <c r="AL1" s="17" t="s">
        <v>376</v>
      </c>
      <c r="AM1" s="17" t="s">
        <v>377</v>
      </c>
      <c r="AN1" s="17" t="s">
        <v>378</v>
      </c>
      <c r="AO1" s="17" t="s">
        <v>379</v>
      </c>
      <c r="AP1" s="17" t="s">
        <v>162</v>
      </c>
      <c r="AQ1" s="17" t="s">
        <v>389</v>
      </c>
      <c r="AR1" s="17" t="s">
        <v>390</v>
      </c>
      <c r="AS1" s="17" t="s">
        <v>265</v>
      </c>
      <c r="AT1" s="17" t="s">
        <v>266</v>
      </c>
      <c r="AU1" s="17" t="s">
        <v>269</v>
      </c>
      <c r="AV1" s="17" t="s">
        <v>270</v>
      </c>
      <c r="AW1" s="17" t="s">
        <v>271</v>
      </c>
      <c r="AX1" s="17" t="s">
        <v>276</v>
      </c>
      <c r="AY1" s="17" t="s">
        <v>382</v>
      </c>
      <c r="AZ1" s="17" t="s">
        <v>383</v>
      </c>
      <c r="BA1" s="17" t="s">
        <v>384</v>
      </c>
      <c r="BB1" s="17" t="s">
        <v>385</v>
      </c>
      <c r="BC1" s="17" t="s">
        <v>386</v>
      </c>
      <c r="BD1" s="17" t="s">
        <v>387</v>
      </c>
      <c r="BE1" s="17" t="s">
        <v>267</v>
      </c>
      <c r="BF1" s="17" t="s">
        <v>268</v>
      </c>
      <c r="BG1" s="17" t="s">
        <v>272</v>
      </c>
      <c r="BH1" s="17" t="s">
        <v>273</v>
      </c>
      <c r="BI1" s="17" t="s">
        <v>274</v>
      </c>
      <c r="BJ1" s="17" t="s">
        <v>275</v>
      </c>
      <c r="BK1" s="17" t="s">
        <v>277</v>
      </c>
      <c r="BL1" s="17" t="s">
        <v>288</v>
      </c>
      <c r="BM1" s="17" t="s">
        <v>289</v>
      </c>
      <c r="BN1" s="17" t="s">
        <v>278</v>
      </c>
      <c r="BO1" s="17" t="s">
        <v>231</v>
      </c>
      <c r="BP1" s="17" t="s">
        <v>405</v>
      </c>
      <c r="BQ1" s="17" t="s">
        <v>393</v>
      </c>
      <c r="BR1" s="17" t="s">
        <v>232</v>
      </c>
      <c r="BS1" s="17" t="s">
        <v>233</v>
      </c>
      <c r="BT1" s="17" t="s">
        <v>279</v>
      </c>
      <c r="BU1" s="17" t="s">
        <v>165</v>
      </c>
      <c r="BV1" s="17" t="s">
        <v>166</v>
      </c>
      <c r="BW1" s="17" t="s">
        <v>280</v>
      </c>
      <c r="BX1" s="17" t="s">
        <v>358</v>
      </c>
      <c r="BY1" s="182" t="s">
        <v>394</v>
      </c>
      <c r="BZ1" s="182" t="s">
        <v>395</v>
      </c>
      <c r="CA1" s="182" t="s">
        <v>396</v>
      </c>
      <c r="CB1" s="182" t="s">
        <v>397</v>
      </c>
      <c r="CC1" s="182" t="s">
        <v>398</v>
      </c>
      <c r="CD1" s="182" t="s">
        <v>406</v>
      </c>
      <c r="CE1" s="182" t="s">
        <v>407</v>
      </c>
      <c r="CF1" s="182" t="s">
        <v>408</v>
      </c>
      <c r="CG1" s="182" t="s">
        <v>409</v>
      </c>
      <c r="CH1" s="182" t="s">
        <v>410</v>
      </c>
      <c r="CI1" s="182" t="s">
        <v>411</v>
      </c>
      <c r="CJ1" s="182" t="s">
        <v>412</v>
      </c>
      <c r="CK1" s="182" t="s">
        <v>413</v>
      </c>
      <c r="CL1" s="182" t="s">
        <v>414</v>
      </c>
      <c r="CM1" s="182" t="s">
        <v>399</v>
      </c>
      <c r="CN1" s="182" t="s">
        <v>400</v>
      </c>
      <c r="CO1" s="182" t="s">
        <v>415</v>
      </c>
      <c r="CP1" s="182" t="s">
        <v>416</v>
      </c>
      <c r="CQ1" s="182" t="s">
        <v>417</v>
      </c>
      <c r="CR1" s="182" t="s">
        <v>418</v>
      </c>
      <c r="CS1" s="182" t="s">
        <v>419</v>
      </c>
      <c r="CT1" s="182" t="s">
        <v>420</v>
      </c>
      <c r="CU1" s="182" t="s">
        <v>421</v>
      </c>
      <c r="CV1" s="182" t="s">
        <v>422</v>
      </c>
      <c r="CW1" s="182" t="s">
        <v>401</v>
      </c>
      <c r="CX1" s="182" t="s">
        <v>402</v>
      </c>
      <c r="CY1" s="182" t="s">
        <v>313</v>
      </c>
      <c r="CZ1" s="182" t="s">
        <v>403</v>
      </c>
      <c r="DA1" s="182" t="s">
        <v>404</v>
      </c>
    </row>
    <row r="2" spans="1:105" s="28" customFormat="1" x14ac:dyDescent="0.3">
      <c r="A2" s="28">
        <f>Demandeur!D12</f>
        <v>0</v>
      </c>
      <c r="B2" s="28">
        <f>Demandeur!D13</f>
        <v>0</v>
      </c>
      <c r="C2" s="28">
        <f>Demandeur!D14</f>
        <v>0</v>
      </c>
      <c r="D2" s="28">
        <f>Demandeur!D15</f>
        <v>0</v>
      </c>
      <c r="E2" s="28">
        <f>Demandeur!D16</f>
        <v>0</v>
      </c>
      <c r="F2" s="28">
        <f>Demandeur!D17</f>
        <v>0</v>
      </c>
      <c r="G2" s="28">
        <f>Demandeur!D18</f>
        <v>0</v>
      </c>
      <c r="H2" s="28">
        <f>Demandeur!D19</f>
        <v>0</v>
      </c>
      <c r="I2" s="28">
        <f>Demandeur!D20</f>
        <v>0</v>
      </c>
      <c r="J2" s="28">
        <f>Demandeur!D24</f>
        <v>0</v>
      </c>
      <c r="K2" s="28">
        <f>Demandeur!D25</f>
        <v>0</v>
      </c>
      <c r="L2" s="28">
        <f>Demandeur!D26</f>
        <v>0</v>
      </c>
      <c r="M2" s="28">
        <f>Demandeur!D27</f>
        <v>0</v>
      </c>
      <c r="N2" s="28">
        <f>Demandeur!D29</f>
        <v>0</v>
      </c>
      <c r="O2" s="28">
        <f>Demandeur!D30</f>
        <v>0</v>
      </c>
      <c r="P2" s="28">
        <f>Demandeur!D31</f>
        <v>0</v>
      </c>
      <c r="Q2" s="28">
        <f>Demandeur!D40</f>
        <v>0</v>
      </c>
      <c r="R2" s="28">
        <f>Demandeur!D42</f>
        <v>0</v>
      </c>
      <c r="S2" s="28" t="str">
        <f>Demandeur!G45</f>
        <v>Non</v>
      </c>
      <c r="T2" s="28">
        <f>Demandeur!D47</f>
        <v>0</v>
      </c>
      <c r="U2" s="28">
        <f>Demandeur!D48</f>
        <v>0</v>
      </c>
      <c r="V2" s="28">
        <f>Demandeur!D49</f>
        <v>0</v>
      </c>
      <c r="W2" s="28" t="str">
        <f>'Événement visé'!D9</f>
        <v xml:space="preserve"> </v>
      </c>
      <c r="X2" s="28">
        <f>'Événement visé'!D13</f>
        <v>0</v>
      </c>
      <c r="Y2" t="str">
        <f>'Événement visé'!H15</f>
        <v>Non</v>
      </c>
      <c r="Z2" s="29" t="str">
        <f>IF('Événement visé'!D17="","",'Événement visé'!D17)</f>
        <v/>
      </c>
      <c r="AA2" s="29" t="str">
        <f>IF('Événement visé'!D18="","",'Événement visé'!D18)</f>
        <v/>
      </c>
      <c r="AB2" s="59" t="str">
        <f>IF('Événement visé'!D18="","",'Événement visé'!G18)</f>
        <v/>
      </c>
      <c r="AC2" s="28" t="str">
        <f>IF('Événement visé'!D20="","",'Événement visé'!D20)</f>
        <v/>
      </c>
      <c r="AD2" s="28" t="str">
        <f>IF('Événement visé'!D25="","",'Événement visé'!D25)</f>
        <v/>
      </c>
      <c r="AE2" s="28" t="str">
        <f>'Événement visé'!H27</f>
        <v>Non</v>
      </c>
      <c r="AF2" s="28">
        <f>'Événement visé'!D31</f>
        <v>0</v>
      </c>
      <c r="AG2" s="28">
        <f>'Événement visé'!D33</f>
        <v>0</v>
      </c>
      <c r="AH2" s="28">
        <f>'Événement visé'!D34</f>
        <v>0</v>
      </c>
      <c r="AI2" s="28">
        <f>'Événement visé'!D35</f>
        <v>0</v>
      </c>
      <c r="AJ2" s="28" t="str">
        <f>'Événement visé'!$H$37</f>
        <v>Non</v>
      </c>
      <c r="AK2" s="59">
        <f>'Événement visé'!D41</f>
        <v>0</v>
      </c>
      <c r="AL2" s="30">
        <f>'Événement visé'!D42</f>
        <v>0</v>
      </c>
      <c r="AM2" s="59">
        <f>'Événement visé'!G42</f>
        <v>0</v>
      </c>
      <c r="AN2" s="188">
        <f>'Événement visé'!D44</f>
        <v>0</v>
      </c>
      <c r="AO2" s="28">
        <f>'Événement visé'!D44</f>
        <v>0</v>
      </c>
      <c r="AP2" s="28">
        <f>'Événement visé'!D56</f>
        <v>0</v>
      </c>
      <c r="AQ2" s="28" t="s">
        <v>388</v>
      </c>
      <c r="AR2" s="28" t="s">
        <v>388</v>
      </c>
      <c r="AS2" s="28" t="s">
        <v>388</v>
      </c>
      <c r="AT2" s="28" t="s">
        <v>388</v>
      </c>
      <c r="AU2" s="28" t="s">
        <v>388</v>
      </c>
      <c r="AV2" s="28" t="s">
        <v>388</v>
      </c>
      <c r="AW2" s="28" t="s">
        <v>388</v>
      </c>
      <c r="AX2" s="28" t="s">
        <v>388</v>
      </c>
      <c r="AY2" s="28" t="s">
        <v>388</v>
      </c>
      <c r="AZ2" s="28" t="s">
        <v>388</v>
      </c>
      <c r="BA2" s="28" t="s">
        <v>388</v>
      </c>
      <c r="BB2" s="28" t="s">
        <v>388</v>
      </c>
      <c r="BC2" s="28" t="s">
        <v>388</v>
      </c>
      <c r="BD2" s="28" t="s">
        <v>388</v>
      </c>
      <c r="BE2" s="28" t="s">
        <v>388</v>
      </c>
      <c r="BF2" s="28" t="s">
        <v>388</v>
      </c>
      <c r="BG2" s="28" t="s">
        <v>388</v>
      </c>
      <c r="BH2" s="28" t="s">
        <v>388</v>
      </c>
      <c r="BI2" s="28" t="s">
        <v>388</v>
      </c>
      <c r="BJ2" s="28" t="s">
        <v>388</v>
      </c>
      <c r="BK2" s="31">
        <f>'Volet 3'!F19</f>
        <v>0</v>
      </c>
      <c r="BL2" s="29" t="str">
        <f>'Volet 3'!D12</f>
        <v/>
      </c>
      <c r="BM2" s="29" t="str">
        <f>'Volet 3'!D13</f>
        <v/>
      </c>
      <c r="BN2" s="31">
        <f>'Volet 3'!D35</f>
        <v>0</v>
      </c>
      <c r="BO2" s="181">
        <f>'Analyse '!G40</f>
        <v>0</v>
      </c>
      <c r="BP2" s="28">
        <f>'Analyse '!E59</f>
        <v>0</v>
      </c>
      <c r="BQ2" s="30" t="s">
        <v>388</v>
      </c>
      <c r="BR2" s="31" t="s">
        <v>388</v>
      </c>
      <c r="BS2" s="31" t="s">
        <v>388</v>
      </c>
      <c r="BT2" s="31">
        <f>'Analyse '!G67</f>
        <v>0</v>
      </c>
      <c r="BU2" s="31" t="s">
        <v>388</v>
      </c>
      <c r="BV2" s="31" t="s">
        <v>388</v>
      </c>
      <c r="BW2" s="31">
        <f>'Analyse '!G68</f>
        <v>0</v>
      </c>
      <c r="BX2" s="31">
        <f>'Événement visé'!D65</f>
        <v>0</v>
      </c>
      <c r="BY2" s="59">
        <f>'Événement visé'!D50</f>
        <v>0</v>
      </c>
      <c r="BZ2" s="28">
        <f>'Événement visé'!G51</f>
        <v>0</v>
      </c>
      <c r="CA2" s="30">
        <f>'Événement visé'!D51</f>
        <v>0</v>
      </c>
      <c r="CB2" s="181" t="s">
        <v>388</v>
      </c>
      <c r="CC2" s="186">
        <f>'Événement visé'!D52</f>
        <v>0</v>
      </c>
      <c r="CD2" s="28" t="s">
        <v>388</v>
      </c>
      <c r="CE2" s="28" t="s">
        <v>388</v>
      </c>
      <c r="CF2" s="28" t="s">
        <v>388</v>
      </c>
      <c r="CG2" s="28" t="s">
        <v>388</v>
      </c>
      <c r="CH2" s="28" t="s">
        <v>388</v>
      </c>
      <c r="CI2" s="28" t="s">
        <v>388</v>
      </c>
      <c r="CJ2" s="28" t="s">
        <v>388</v>
      </c>
      <c r="CK2" s="28" t="s">
        <v>388</v>
      </c>
      <c r="CL2" s="28" t="s">
        <v>388</v>
      </c>
      <c r="CM2" s="28" t="s">
        <v>388</v>
      </c>
      <c r="CN2" s="28" t="s">
        <v>388</v>
      </c>
      <c r="CO2" s="28" t="s">
        <v>388</v>
      </c>
      <c r="CP2" s="28" t="s">
        <v>388</v>
      </c>
      <c r="CQ2" s="28" t="s">
        <v>388</v>
      </c>
      <c r="CR2" s="28" t="s">
        <v>388</v>
      </c>
      <c r="CS2" s="28" t="s">
        <v>388</v>
      </c>
      <c r="CT2" s="28" t="s">
        <v>388</v>
      </c>
      <c r="CU2" s="28" t="s">
        <v>388</v>
      </c>
      <c r="CV2" s="28" t="s">
        <v>388</v>
      </c>
      <c r="CW2" s="28" t="s">
        <v>388</v>
      </c>
      <c r="CX2" s="28" t="s">
        <v>388</v>
      </c>
      <c r="CY2" s="187" t="str">
        <f>IF('Événement visé'!D11="","",'Événement visé'!D11)</f>
        <v xml:space="preserve"> </v>
      </c>
      <c r="CZ2" s="187" t="str">
        <f>'Événement visé'!H22</f>
        <v>Non</v>
      </c>
      <c r="DA2" s="187" t="str">
        <f>IF('Événement visé'!D29="","",'Événement visé'!D29)</f>
        <v/>
      </c>
    </row>
    <row r="5" spans="1:105"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105" x14ac:dyDescent="0.3">
      <c r="Z6" s="183"/>
      <c r="AA6" s="183"/>
      <c r="AD6" s="1"/>
      <c r="AK6" s="59"/>
      <c r="AL6" s="30"/>
      <c r="AM6" s="59"/>
      <c r="AN6" s="59"/>
      <c r="AO6" s="28"/>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5"/>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AFC4F-E537-4086-ADFA-BA158CB4AF5F}">
  <dimension ref="A1"/>
  <sheetViews>
    <sheetView workbookViewId="0">
      <selection activeCell="G40" sqref="G40"/>
    </sheetView>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B981-A1EA-4E68-8D66-7A7F29A7883E}">
  <sheetPr codeName="Feuil1">
    <tabColor rgb="FF0070C0"/>
    <pageSetUpPr fitToPage="1"/>
  </sheetPr>
  <dimension ref="A1:O84"/>
  <sheetViews>
    <sheetView showGridLines="0" topLeftCell="A3" zoomScale="90" zoomScaleNormal="90" workbookViewId="0">
      <selection activeCell="D11" sqref="D11"/>
    </sheetView>
  </sheetViews>
  <sheetFormatPr baseColWidth="10" defaultColWidth="11.5546875" defaultRowHeight="13.2" x14ac:dyDescent="0.3"/>
  <cols>
    <col min="1" max="1" width="3.6640625" style="6" customWidth="1"/>
    <col min="2" max="2" width="41" style="6" customWidth="1"/>
    <col min="3" max="3" width="2.6640625" style="6" customWidth="1"/>
    <col min="4" max="4" width="42.5546875" style="6" customWidth="1"/>
    <col min="5" max="5" width="7" style="6" customWidth="1"/>
    <col min="6" max="6" width="2.33203125" style="6" customWidth="1"/>
    <col min="7" max="7" width="6" style="6" hidden="1" customWidth="1"/>
    <col min="8" max="8" width="15.33203125" style="6" hidden="1" customWidth="1"/>
    <col min="9" max="10" width="11.5546875" style="6" hidden="1" customWidth="1"/>
    <col min="11" max="11" width="14.44140625" style="6" hidden="1" customWidth="1"/>
    <col min="12" max="13" width="11.5546875" style="6" hidden="1" customWidth="1"/>
    <col min="14" max="14" width="23.6640625" style="6" hidden="1" customWidth="1"/>
    <col min="15" max="15" width="46.44140625" style="6" hidden="1" customWidth="1"/>
    <col min="16" max="17" width="11.5546875" style="6" customWidth="1"/>
    <col min="18" max="16384" width="11.5546875" style="6"/>
  </cols>
  <sheetData>
    <row r="1" spans="1:15" ht="7.95" customHeight="1" x14ac:dyDescent="0.3">
      <c r="A1" s="37"/>
      <c r="B1" s="37"/>
      <c r="C1" s="37"/>
      <c r="D1" s="37"/>
      <c r="E1" s="37"/>
      <c r="F1" s="37"/>
      <c r="N1" s="122"/>
    </row>
    <row r="2" spans="1:15" ht="27.6" customHeight="1" x14ac:dyDescent="0.3">
      <c r="A2" s="37"/>
      <c r="B2" s="193" t="s">
        <v>95</v>
      </c>
      <c r="C2" s="193"/>
      <c r="D2" s="193"/>
      <c r="E2" s="38"/>
      <c r="F2" s="37"/>
      <c r="H2" s="152"/>
      <c r="N2" s="122" t="s">
        <v>326</v>
      </c>
      <c r="O2" s="153" t="s">
        <v>327</v>
      </c>
    </row>
    <row r="3" spans="1:15" ht="13.8" x14ac:dyDescent="0.3">
      <c r="A3" s="37"/>
      <c r="B3" s="194" t="s">
        <v>50</v>
      </c>
      <c r="C3" s="194"/>
      <c r="D3" s="194"/>
      <c r="E3" s="39"/>
      <c r="F3" s="37"/>
      <c r="N3" s="122"/>
    </row>
    <row r="4" spans="1:15" x14ac:dyDescent="0.3">
      <c r="A4" s="37"/>
      <c r="B4" s="40"/>
      <c r="C4" s="40"/>
      <c r="D4" s="40"/>
      <c r="E4" s="40"/>
      <c r="F4" s="37"/>
      <c r="N4" s="122"/>
    </row>
    <row r="5" spans="1:15" x14ac:dyDescent="0.3">
      <c r="A5" s="37"/>
      <c r="B5" s="37"/>
      <c r="C5" s="37"/>
      <c r="D5" s="37"/>
      <c r="E5" s="37"/>
      <c r="F5" s="37"/>
      <c r="N5" s="37"/>
    </row>
    <row r="6" spans="1:15" ht="21" customHeight="1" x14ac:dyDescent="0.3">
      <c r="A6" s="4"/>
      <c r="B6" s="4"/>
      <c r="C6" s="4"/>
      <c r="D6" s="4"/>
      <c r="E6" s="4"/>
      <c r="F6" s="4"/>
      <c r="N6" s="155"/>
    </row>
    <row r="7" spans="1:15" ht="21" customHeight="1" x14ac:dyDescent="0.3">
      <c r="A7" s="121"/>
      <c r="B7" s="197" t="s">
        <v>294</v>
      </c>
      <c r="C7" s="197"/>
      <c r="D7" s="197"/>
      <c r="E7" s="121"/>
      <c r="F7" s="121"/>
      <c r="N7" s="37"/>
    </row>
    <row r="8" spans="1:15" ht="15" customHeight="1" x14ac:dyDescent="0.3">
      <c r="A8" s="4"/>
      <c r="B8" s="4"/>
      <c r="C8" s="4"/>
      <c r="D8" s="4"/>
      <c r="E8" s="4"/>
      <c r="F8" s="4"/>
      <c r="N8" s="155"/>
    </row>
    <row r="9" spans="1:15" ht="32.4" customHeight="1" x14ac:dyDescent="0.3">
      <c r="A9" s="4"/>
      <c r="B9" s="11" t="s">
        <v>295</v>
      </c>
      <c r="C9" s="4"/>
      <c r="D9" s="24" t="s">
        <v>287</v>
      </c>
      <c r="E9" s="4"/>
      <c r="F9" s="4"/>
      <c r="N9" s="155"/>
    </row>
    <row r="10" spans="1:15" ht="8.4" customHeight="1" x14ac:dyDescent="0.3">
      <c r="A10" s="4"/>
      <c r="B10" s="4"/>
      <c r="C10" s="4"/>
      <c r="D10" s="4"/>
      <c r="E10" s="4"/>
      <c r="F10" s="4"/>
      <c r="N10" s="155"/>
    </row>
    <row r="11" spans="1:15" ht="151.94999999999999" customHeight="1" x14ac:dyDescent="0.3">
      <c r="A11" s="4" t="s">
        <v>325</v>
      </c>
      <c r="B11" s="44" t="s">
        <v>290</v>
      </c>
      <c r="C11" s="4"/>
      <c r="D11" s="24" t="s">
        <v>287</v>
      </c>
      <c r="E11" s="4"/>
      <c r="F11" s="4"/>
      <c r="N11" s="155"/>
    </row>
    <row r="12" spans="1:15" ht="22.2" customHeight="1" x14ac:dyDescent="0.3">
      <c r="A12" s="4"/>
      <c r="B12" s="4"/>
      <c r="C12" s="4"/>
      <c r="D12" s="4"/>
      <c r="E12" s="4"/>
      <c r="F12" s="4"/>
      <c r="N12" s="155"/>
    </row>
    <row r="13" spans="1:15" ht="36.6" x14ac:dyDescent="0.3">
      <c r="A13" s="4"/>
      <c r="B13" s="11" t="s">
        <v>214</v>
      </c>
      <c r="C13" s="4"/>
      <c r="D13" s="24"/>
      <c r="E13" s="4"/>
      <c r="F13" s="4"/>
      <c r="N13" s="155"/>
    </row>
    <row r="14" spans="1:15" ht="14.4" x14ac:dyDescent="0.3">
      <c r="A14" s="4"/>
      <c r="B14" s="11"/>
      <c r="C14" s="4"/>
      <c r="D14" s="180"/>
      <c r="E14" s="4"/>
      <c r="F14" s="4"/>
      <c r="N14" s="155"/>
    </row>
    <row r="15" spans="1:15" ht="36.6" customHeight="1" x14ac:dyDescent="0.3">
      <c r="A15" s="4"/>
      <c r="B15" s="4" t="s">
        <v>372</v>
      </c>
      <c r="C15" s="4"/>
      <c r="D15" s="150" t="s">
        <v>373</v>
      </c>
      <c r="E15" s="4"/>
      <c r="F15" s="4"/>
      <c r="G15" s="65" t="b">
        <v>0</v>
      </c>
      <c r="H15" s="65" t="str">
        <f>IF(N15="",IF(G15,"Oui","Non"),N15)</f>
        <v>Non</v>
      </c>
      <c r="N15" s="155"/>
      <c r="O15" s="154" t="s">
        <v>423</v>
      </c>
    </row>
    <row r="16" spans="1:15" ht="10.95" customHeight="1" x14ac:dyDescent="0.3">
      <c r="A16" s="4"/>
      <c r="B16" s="4"/>
      <c r="C16" s="4"/>
      <c r="D16" s="73"/>
      <c r="E16" s="4"/>
      <c r="F16" s="4"/>
      <c r="G16" s="65"/>
      <c r="H16" s="65"/>
      <c r="N16" s="155"/>
    </row>
    <row r="17" spans="1:15" ht="17.7" customHeight="1" x14ac:dyDescent="0.3">
      <c r="A17" s="4"/>
      <c r="B17" s="198" t="s">
        <v>342</v>
      </c>
      <c r="C17" s="198"/>
      <c r="D17" s="26"/>
      <c r="E17" s="20"/>
      <c r="F17" s="4"/>
      <c r="G17" s="65"/>
      <c r="H17" s="65"/>
      <c r="I17" s="172" t="str">
        <f>IF(N17="",IF(D17="","",D17),IF(N17="","",N17))</f>
        <v/>
      </c>
      <c r="N17" s="169"/>
      <c r="O17" s="167" t="s">
        <v>365</v>
      </c>
    </row>
    <row r="18" spans="1:15" ht="17.7" customHeight="1" x14ac:dyDescent="0.3">
      <c r="A18" s="4"/>
      <c r="B18" s="203" t="s">
        <v>343</v>
      </c>
      <c r="C18" s="203"/>
      <c r="D18" s="26"/>
      <c r="E18" s="20"/>
      <c r="F18" s="4"/>
      <c r="G18" s="65">
        <f>(D18-D17)+1</f>
        <v>1</v>
      </c>
      <c r="H18" s="129" t="s">
        <v>229</v>
      </c>
      <c r="I18" s="172" t="str">
        <f>IF(N18="",IF(D18="","",D18),IF(N18="","",N18))</f>
        <v/>
      </c>
      <c r="J18" s="155" t="str">
        <f>IF(I18="","",(I18-I17)+1)</f>
        <v/>
      </c>
      <c r="K18" s="173" t="s">
        <v>229</v>
      </c>
      <c r="N18" s="169"/>
      <c r="O18" s="167" t="s">
        <v>365</v>
      </c>
    </row>
    <row r="19" spans="1:15" ht="10.95" customHeight="1" x14ac:dyDescent="0.3">
      <c r="A19" s="4"/>
      <c r="B19" s="4"/>
      <c r="C19" s="4"/>
      <c r="D19" s="4"/>
      <c r="E19" s="4"/>
      <c r="F19" s="4"/>
      <c r="G19" s="65"/>
      <c r="H19" s="65"/>
      <c r="N19" s="155"/>
    </row>
    <row r="20" spans="1:15" ht="18" customHeight="1" x14ac:dyDescent="0.3">
      <c r="A20" s="4"/>
      <c r="B20" s="4" t="s">
        <v>26</v>
      </c>
      <c r="C20" s="4"/>
      <c r="D20" s="24"/>
      <c r="E20" s="9" t="s">
        <v>22</v>
      </c>
      <c r="F20" s="9"/>
      <c r="G20" s="65"/>
      <c r="N20" s="155"/>
      <c r="O20" s="153" t="s">
        <v>320</v>
      </c>
    </row>
    <row r="21" spans="1:15" ht="10.95" customHeight="1" x14ac:dyDescent="0.3">
      <c r="A21" s="4"/>
      <c r="B21" s="4"/>
      <c r="C21" s="4"/>
      <c r="D21" s="4"/>
      <c r="E21" s="4"/>
      <c r="F21" s="4"/>
      <c r="G21" s="65"/>
      <c r="H21" s="65"/>
      <c r="N21" s="155"/>
    </row>
    <row r="22" spans="1:15" ht="25.2" customHeight="1" x14ac:dyDescent="0.3">
      <c r="A22" s="4"/>
      <c r="B22" s="4" t="s">
        <v>296</v>
      </c>
      <c r="C22" s="4"/>
      <c r="D22" s="150"/>
      <c r="E22" s="4"/>
      <c r="F22" s="4"/>
      <c r="G22" s="65" t="b">
        <v>0</v>
      </c>
      <c r="H22" s="65" t="str">
        <f>IF(N22="",IF(G22,"Oui","Non"),N22)</f>
        <v>Non</v>
      </c>
      <c r="N22" s="155"/>
      <c r="O22" s="154" t="s">
        <v>424</v>
      </c>
    </row>
    <row r="23" spans="1:15" ht="35.25" customHeight="1" x14ac:dyDescent="0.3">
      <c r="A23" s="4"/>
      <c r="B23" s="205" t="s">
        <v>297</v>
      </c>
      <c r="C23" s="206"/>
      <c r="D23" s="206"/>
      <c r="E23" s="4"/>
      <c r="F23" s="4"/>
      <c r="G23" s="65"/>
      <c r="H23" s="65"/>
      <c r="N23" s="155"/>
    </row>
    <row r="24" spans="1:15" ht="10.95" customHeight="1" x14ac:dyDescent="0.3">
      <c r="A24" s="4"/>
      <c r="B24" s="4"/>
      <c r="C24" s="4"/>
      <c r="D24" s="4"/>
      <c r="E24" s="4"/>
      <c r="F24" s="4"/>
      <c r="G24" s="65"/>
      <c r="H24" s="65"/>
      <c r="N24" s="155"/>
    </row>
    <row r="25" spans="1:15" ht="18.600000000000001" customHeight="1" x14ac:dyDescent="0.3">
      <c r="A25" s="4"/>
      <c r="B25" s="4" t="s">
        <v>298</v>
      </c>
      <c r="C25" s="4"/>
      <c r="D25" s="24"/>
      <c r="E25" s="9" t="s">
        <v>22</v>
      </c>
      <c r="F25" s="9"/>
      <c r="G25" s="65"/>
      <c r="N25" s="155"/>
      <c r="O25" s="153" t="s">
        <v>320</v>
      </c>
    </row>
    <row r="26" spans="1:15" ht="9.6" customHeight="1" x14ac:dyDescent="0.3">
      <c r="A26" s="4"/>
      <c r="B26" s="4"/>
      <c r="C26" s="4"/>
      <c r="D26" s="4"/>
      <c r="E26" s="9"/>
      <c r="F26" s="9"/>
      <c r="G26" s="65"/>
      <c r="H26" s="65"/>
      <c r="N26" s="155"/>
    </row>
    <row r="27" spans="1:15" ht="39.6" x14ac:dyDescent="0.3">
      <c r="A27" s="4"/>
      <c r="B27" s="4" t="s">
        <v>299</v>
      </c>
      <c r="C27" s="4"/>
      <c r="D27" s="150"/>
      <c r="E27" s="9"/>
      <c r="F27" s="9"/>
      <c r="G27" s="65" t="b">
        <v>0</v>
      </c>
      <c r="H27" s="65" t="str">
        <f>IF(N27="",IF(G27,"Oui","Non"),N27)</f>
        <v>Non</v>
      </c>
      <c r="N27" s="155"/>
      <c r="O27" s="154" t="s">
        <v>425</v>
      </c>
    </row>
    <row r="28" spans="1:15" ht="9.6" customHeight="1" x14ac:dyDescent="0.3">
      <c r="A28" s="4"/>
      <c r="B28" s="4"/>
      <c r="C28" s="4"/>
      <c r="D28" s="4"/>
      <c r="E28" s="9"/>
      <c r="F28" s="9"/>
      <c r="G28" s="65"/>
      <c r="H28" s="65"/>
      <c r="N28" s="155"/>
    </row>
    <row r="29" spans="1:15" ht="27" customHeight="1" x14ac:dyDescent="0.3">
      <c r="A29" s="4"/>
      <c r="B29" s="4" t="s">
        <v>256</v>
      </c>
      <c r="C29" s="4"/>
      <c r="D29" s="24"/>
      <c r="E29" s="4"/>
      <c r="F29" s="4"/>
      <c r="G29" s="65"/>
      <c r="N29" s="155"/>
      <c r="O29" s="153" t="s">
        <v>320</v>
      </c>
    </row>
    <row r="30" spans="1:15" ht="9" customHeight="1" x14ac:dyDescent="0.3">
      <c r="A30" s="4"/>
      <c r="B30" s="4"/>
      <c r="C30" s="4"/>
      <c r="D30" s="4"/>
      <c r="E30" s="4"/>
      <c r="F30" s="4"/>
      <c r="G30" s="65"/>
      <c r="H30" s="65"/>
      <c r="N30" s="155"/>
    </row>
    <row r="31" spans="1:15" ht="26.4" x14ac:dyDescent="0.3">
      <c r="A31" s="4"/>
      <c r="B31" s="4" t="s">
        <v>300</v>
      </c>
      <c r="C31" s="4"/>
      <c r="D31" s="24"/>
      <c r="E31" s="9" t="s">
        <v>22</v>
      </c>
      <c r="F31" s="9"/>
      <c r="G31" s="65"/>
      <c r="H31" s="65"/>
      <c r="N31" s="155"/>
    </row>
    <row r="32" spans="1:15" ht="10.95" customHeight="1" x14ac:dyDescent="0.3">
      <c r="A32" s="4"/>
      <c r="B32" s="4"/>
      <c r="C32" s="4"/>
      <c r="D32" s="4"/>
      <c r="E32" s="4"/>
      <c r="F32" s="4"/>
      <c r="G32" s="65"/>
      <c r="H32" s="65"/>
      <c r="N32" s="155"/>
    </row>
    <row r="33" spans="1:15" ht="51.6" customHeight="1" x14ac:dyDescent="0.3">
      <c r="A33" s="4"/>
      <c r="B33" s="4" t="s">
        <v>28</v>
      </c>
      <c r="C33" s="4"/>
      <c r="D33" s="25"/>
      <c r="E33" s="9" t="s">
        <v>22</v>
      </c>
      <c r="F33" s="9"/>
      <c r="G33" s="65" t="str">
        <f>IF(D33="","",VLOOKUP(D33,Tables!C3:D22,2,FALSE))</f>
        <v/>
      </c>
      <c r="H33" s="129" t="str">
        <f>IF(N33="","",VLOOKUP(N33,Tables!C2:D22,2,FALSE))</f>
        <v/>
      </c>
      <c r="I33" s="6" t="str">
        <f>IF(H33="",G33,H33)</f>
        <v/>
      </c>
      <c r="N33" s="155"/>
      <c r="O33" s="153" t="s">
        <v>341</v>
      </c>
    </row>
    <row r="34" spans="1:15" ht="18" customHeight="1" x14ac:dyDescent="0.3">
      <c r="A34" s="4"/>
      <c r="B34" s="4" t="s">
        <v>27</v>
      </c>
      <c r="C34" s="4"/>
      <c r="D34" s="25"/>
      <c r="E34" s="9"/>
      <c r="F34" s="9"/>
      <c r="G34" s="65"/>
      <c r="H34" s="65"/>
      <c r="N34" s="155"/>
    </row>
    <row r="35" spans="1:15" ht="32.700000000000003" customHeight="1" x14ac:dyDescent="0.3">
      <c r="A35" s="4"/>
      <c r="B35" s="16" t="s">
        <v>105</v>
      </c>
      <c r="C35" s="4"/>
      <c r="D35" s="25"/>
      <c r="E35" s="45"/>
      <c r="F35" s="4"/>
      <c r="G35" s="65"/>
      <c r="H35" s="65"/>
      <c r="N35" s="155"/>
    </row>
    <row r="36" spans="1:15" ht="9" customHeight="1" x14ac:dyDescent="0.3">
      <c r="A36" s="4"/>
      <c r="B36" s="4"/>
      <c r="C36" s="4"/>
      <c r="D36" s="4"/>
      <c r="E36" s="4"/>
      <c r="F36" s="4"/>
      <c r="G36" s="65"/>
      <c r="H36" s="65"/>
      <c r="N36" s="155"/>
    </row>
    <row r="37" spans="1:15" ht="39.6" x14ac:dyDescent="0.3">
      <c r="A37" s="4"/>
      <c r="B37" s="4" t="s">
        <v>301</v>
      </c>
      <c r="C37" s="4"/>
      <c r="D37" s="4"/>
      <c r="E37" s="4"/>
      <c r="F37" s="4"/>
      <c r="G37" s="65" t="b">
        <v>0</v>
      </c>
      <c r="H37" s="65" t="str">
        <f>IF(N37="",IF(G37,"Oui","Non"),N37)</f>
        <v>Non</v>
      </c>
      <c r="N37" s="155"/>
      <c r="O37" s="154" t="s">
        <v>346</v>
      </c>
    </row>
    <row r="38" spans="1:15" ht="9" customHeight="1" x14ac:dyDescent="0.3">
      <c r="A38" s="4"/>
      <c r="B38" s="4"/>
      <c r="C38" s="4"/>
      <c r="D38" s="4"/>
      <c r="E38" s="4"/>
      <c r="F38" s="4"/>
      <c r="G38" s="65"/>
      <c r="H38" s="65"/>
      <c r="N38" s="155"/>
    </row>
    <row r="39" spans="1:15" ht="18" customHeight="1" x14ac:dyDescent="0.3">
      <c r="A39" s="122"/>
      <c r="B39" s="123" t="s">
        <v>189</v>
      </c>
      <c r="C39" s="122"/>
      <c r="D39" s="122"/>
      <c r="E39" s="122"/>
      <c r="F39" s="122"/>
      <c r="G39" s="65"/>
      <c r="H39" s="65"/>
      <c r="N39" s="155"/>
    </row>
    <row r="40" spans="1:15" ht="9.6" customHeight="1" x14ac:dyDescent="0.3">
      <c r="A40" s="124"/>
      <c r="B40" s="125"/>
      <c r="C40" s="124"/>
      <c r="D40" s="124"/>
      <c r="E40" s="124"/>
      <c r="F40" s="124"/>
      <c r="G40" s="65"/>
      <c r="H40" s="65"/>
      <c r="N40" s="155"/>
    </row>
    <row r="41" spans="1:15" ht="18" customHeight="1" x14ac:dyDescent="0.3">
      <c r="A41" s="4"/>
      <c r="B41" s="4" t="s">
        <v>74</v>
      </c>
      <c r="C41" s="4"/>
      <c r="D41" s="43"/>
      <c r="E41" s="4"/>
      <c r="F41" s="4"/>
      <c r="G41" s="65"/>
      <c r="H41" s="65"/>
      <c r="N41" s="155"/>
    </row>
    <row r="42" spans="1:15" ht="29.4" customHeight="1" x14ac:dyDescent="0.3">
      <c r="A42" s="4"/>
      <c r="B42" s="45" t="s">
        <v>193</v>
      </c>
      <c r="C42" s="4"/>
      <c r="D42" s="36"/>
      <c r="E42" s="4"/>
      <c r="F42" s="4"/>
      <c r="G42" s="65">
        <f>ROUND(D41*D42,0)</f>
        <v>0</v>
      </c>
      <c r="H42" s="65" t="s">
        <v>228</v>
      </c>
      <c r="N42" s="155"/>
    </row>
    <row r="43" spans="1:15" ht="9" customHeight="1" x14ac:dyDescent="0.3">
      <c r="A43" s="4"/>
      <c r="B43" s="4"/>
      <c r="C43" s="4"/>
      <c r="D43" s="4"/>
      <c r="E43" s="4"/>
      <c r="F43" s="4"/>
      <c r="G43" s="65"/>
      <c r="H43" s="65"/>
      <c r="N43" s="155"/>
    </row>
    <row r="44" spans="1:15" ht="26.4" x14ac:dyDescent="0.3">
      <c r="A44" s="4"/>
      <c r="B44" s="4" t="s">
        <v>216</v>
      </c>
      <c r="C44" s="4"/>
      <c r="D44" s="24"/>
      <c r="E44" s="4"/>
      <c r="F44" s="4"/>
      <c r="G44" s="65"/>
      <c r="H44" s="65"/>
      <c r="N44" s="155"/>
    </row>
    <row r="45" spans="1:15" ht="9" customHeight="1" x14ac:dyDescent="0.3">
      <c r="A45" s="4"/>
      <c r="B45" s="4"/>
      <c r="C45" s="4"/>
      <c r="D45" s="4"/>
      <c r="E45" s="4"/>
      <c r="F45" s="4"/>
      <c r="G45" s="65"/>
      <c r="H45" s="65"/>
      <c r="N45" s="155"/>
    </row>
    <row r="46" spans="1:15" ht="18.600000000000001" customHeight="1" x14ac:dyDescent="0.3">
      <c r="A46" s="4"/>
      <c r="B46" s="4" t="s">
        <v>106</v>
      </c>
      <c r="C46" s="4"/>
      <c r="D46" s="24"/>
      <c r="E46" s="4"/>
      <c r="F46" s="4"/>
      <c r="G46" s="65"/>
      <c r="H46" s="65"/>
      <c r="N46" s="155"/>
    </row>
    <row r="47" spans="1:15" ht="15.6" customHeight="1" x14ac:dyDescent="0.3">
      <c r="A47" s="4"/>
      <c r="B47" s="204" t="s">
        <v>194</v>
      </c>
      <c r="C47" s="204"/>
      <c r="D47" s="204"/>
      <c r="E47" s="4"/>
      <c r="F47" s="4"/>
      <c r="G47" s="65"/>
      <c r="H47" s="65"/>
      <c r="N47" s="155"/>
    </row>
    <row r="48" spans="1:15" ht="7.95" customHeight="1" x14ac:dyDescent="0.3">
      <c r="A48" s="4"/>
      <c r="B48" s="47"/>
      <c r="C48" s="47"/>
      <c r="D48" s="47"/>
      <c r="E48" s="4"/>
      <c r="F48" s="4"/>
      <c r="G48" s="65"/>
      <c r="H48" s="65"/>
      <c r="N48" s="155"/>
    </row>
    <row r="49" spans="1:15" ht="18" customHeight="1" x14ac:dyDescent="0.3">
      <c r="A49" s="4"/>
      <c r="B49" s="191" t="s">
        <v>209</v>
      </c>
      <c r="C49" s="191"/>
      <c r="D49" s="191"/>
      <c r="E49" s="4"/>
      <c r="F49" s="4"/>
      <c r="G49" s="65"/>
      <c r="H49" s="65"/>
      <c r="N49" s="155"/>
    </row>
    <row r="50" spans="1:15" ht="18" customHeight="1" x14ac:dyDescent="0.3">
      <c r="A50" s="4"/>
      <c r="B50" s="4" t="s">
        <v>210</v>
      </c>
      <c r="C50" s="4"/>
      <c r="D50" s="43"/>
      <c r="E50" s="4"/>
      <c r="F50" s="4"/>
      <c r="G50" s="65"/>
      <c r="H50" s="65"/>
      <c r="N50" s="155"/>
    </row>
    <row r="51" spans="1:15" ht="29.4" customHeight="1" x14ac:dyDescent="0.3">
      <c r="A51" s="4"/>
      <c r="B51" s="45" t="s">
        <v>193</v>
      </c>
      <c r="C51" s="4"/>
      <c r="D51" s="36"/>
      <c r="E51" s="4"/>
      <c r="F51" s="4"/>
      <c r="G51" s="65">
        <f>ROUND(D50*D51,0)</f>
        <v>0</v>
      </c>
      <c r="H51" s="65" t="s">
        <v>228</v>
      </c>
      <c r="N51" s="155"/>
    </row>
    <row r="52" spans="1:15" ht="34.950000000000003" customHeight="1" x14ac:dyDescent="0.3">
      <c r="A52" s="4"/>
      <c r="B52" s="79" t="s">
        <v>208</v>
      </c>
      <c r="C52" s="4"/>
      <c r="D52" s="36"/>
      <c r="E52" s="4"/>
      <c r="F52" s="4"/>
      <c r="G52" s="65"/>
      <c r="H52" s="65"/>
      <c r="N52" s="155"/>
    </row>
    <row r="53" spans="1:15" ht="17.399999999999999" customHeight="1" x14ac:dyDescent="0.3">
      <c r="A53" s="4"/>
      <c r="B53" s="4"/>
      <c r="C53" s="4"/>
      <c r="D53" s="4"/>
      <c r="E53" s="4"/>
      <c r="F53" s="4"/>
      <c r="G53" s="65"/>
      <c r="H53" s="65"/>
      <c r="N53" s="155"/>
    </row>
    <row r="54" spans="1:15" ht="16.2" customHeight="1" x14ac:dyDescent="0.3">
      <c r="A54" s="122"/>
      <c r="B54" s="126" t="s">
        <v>112</v>
      </c>
      <c r="C54" s="41"/>
      <c r="D54" s="41"/>
      <c r="E54" s="122"/>
      <c r="F54" s="122"/>
      <c r="G54" s="65"/>
      <c r="H54" s="65"/>
      <c r="N54" s="155"/>
    </row>
    <row r="55" spans="1:15" ht="7.2" customHeight="1" x14ac:dyDescent="0.3">
      <c r="A55" s="4"/>
      <c r="B55" s="49"/>
      <c r="C55" s="47"/>
      <c r="D55" s="47"/>
      <c r="E55" s="4"/>
      <c r="F55" s="4"/>
      <c r="G55" s="65"/>
      <c r="H55" s="65"/>
      <c r="N55" s="155"/>
    </row>
    <row r="56" spans="1:15" ht="25.95" customHeight="1" x14ac:dyDescent="0.3">
      <c r="A56" s="4"/>
      <c r="B56" s="47" t="s">
        <v>302</v>
      </c>
      <c r="C56" s="47"/>
      <c r="D56" s="24"/>
      <c r="E56" s="4"/>
      <c r="F56" s="4"/>
      <c r="G56" s="65"/>
      <c r="H56" s="65"/>
      <c r="N56" s="155"/>
    </row>
    <row r="57" spans="1:15" ht="12" customHeight="1" x14ac:dyDescent="0.3">
      <c r="A57" s="4"/>
      <c r="B57" s="47"/>
      <c r="C57" s="47"/>
      <c r="D57" s="47"/>
      <c r="E57" s="4"/>
      <c r="F57" s="4"/>
      <c r="G57" s="65"/>
      <c r="H57" s="65"/>
      <c r="N57" s="155"/>
    </row>
    <row r="58" spans="1:15" ht="39.6" x14ac:dyDescent="0.3">
      <c r="A58" s="4"/>
      <c r="B58" s="190" t="s">
        <v>246</v>
      </c>
      <c r="C58" s="190"/>
      <c r="D58" s="190"/>
      <c r="E58" s="4"/>
      <c r="F58" s="4"/>
      <c r="G58" s="65" t="b">
        <v>0</v>
      </c>
      <c r="H58" s="6" t="str">
        <f>IF(G58,"Oui","Non")</f>
        <v>Non</v>
      </c>
      <c r="I58" s="6" t="str">
        <f>IF(N58="",IF(G58,"Oui","Non"),N58)</f>
        <v>Non</v>
      </c>
      <c r="N58" s="155"/>
      <c r="O58" s="154" t="s">
        <v>370</v>
      </c>
    </row>
    <row r="59" spans="1:15" x14ac:dyDescent="0.3">
      <c r="A59" s="4"/>
      <c r="B59" s="47"/>
      <c r="C59" s="47"/>
      <c r="D59" s="47"/>
      <c r="E59" s="4"/>
      <c r="F59" s="4"/>
      <c r="G59" s="65"/>
      <c r="N59" s="155"/>
      <c r="O59" s="154"/>
    </row>
    <row r="60" spans="1:15" ht="29.4" customHeight="1" x14ac:dyDescent="0.3">
      <c r="A60" s="4"/>
      <c r="B60" s="47" t="s">
        <v>247</v>
      </c>
      <c r="C60" s="47"/>
      <c r="D60" s="47"/>
      <c r="E60" s="4"/>
      <c r="F60" s="4"/>
      <c r="N60" s="155"/>
    </row>
    <row r="61" spans="1:15" ht="64.95" customHeight="1" x14ac:dyDescent="0.3">
      <c r="A61" s="4"/>
      <c r="B61" s="199" t="s">
        <v>287</v>
      </c>
      <c r="C61" s="200"/>
      <c r="D61" s="201"/>
      <c r="E61" s="4"/>
      <c r="F61" s="4"/>
      <c r="N61" s="155"/>
    </row>
    <row r="62" spans="1:15" ht="12.6" customHeight="1" x14ac:dyDescent="0.3">
      <c r="A62" s="4"/>
      <c r="B62" s="4"/>
      <c r="C62" s="4"/>
      <c r="D62" s="4"/>
      <c r="E62" s="4"/>
      <c r="F62" s="4"/>
      <c r="N62" s="155"/>
    </row>
    <row r="63" spans="1:15" ht="18.600000000000001" customHeight="1" x14ac:dyDescent="0.3">
      <c r="A63" s="122"/>
      <c r="B63" s="202" t="s">
        <v>303</v>
      </c>
      <c r="C63" s="202"/>
      <c r="D63" s="202"/>
      <c r="E63" s="122"/>
      <c r="F63" s="122"/>
      <c r="N63" s="155"/>
    </row>
    <row r="64" spans="1:15" ht="18.600000000000001" customHeight="1" x14ac:dyDescent="0.3">
      <c r="A64" s="4"/>
      <c r="B64" s="49"/>
      <c r="C64" s="47"/>
      <c r="D64" s="47"/>
      <c r="E64" s="4"/>
      <c r="F64" s="4"/>
      <c r="N64" s="155"/>
    </row>
    <row r="65" spans="1:14" ht="28.2" customHeight="1" x14ac:dyDescent="0.3">
      <c r="A65" s="4"/>
      <c r="B65" s="47" t="s">
        <v>358</v>
      </c>
      <c r="C65" s="47"/>
      <c r="D65" s="170"/>
      <c r="E65" s="4"/>
      <c r="F65" s="4"/>
      <c r="N65" s="155"/>
    </row>
    <row r="66" spans="1:14" ht="18.600000000000001" customHeight="1" x14ac:dyDescent="0.3">
      <c r="A66" s="4"/>
      <c r="B66" s="47"/>
      <c r="C66" s="47"/>
      <c r="D66" s="47"/>
      <c r="E66" s="4"/>
      <c r="F66" s="4"/>
      <c r="N66" s="155"/>
    </row>
    <row r="67" spans="1:14" ht="45.6" customHeight="1" x14ac:dyDescent="0.3">
      <c r="A67" s="4"/>
      <c r="B67" s="190" t="s">
        <v>371</v>
      </c>
      <c r="C67" s="190"/>
      <c r="D67" s="190"/>
      <c r="E67" s="4"/>
      <c r="F67" s="4"/>
      <c r="N67" s="155"/>
    </row>
    <row r="68" spans="1:14" ht="121.2" customHeight="1" x14ac:dyDescent="0.3">
      <c r="A68" s="4"/>
      <c r="B68" s="199" t="s">
        <v>287</v>
      </c>
      <c r="C68" s="200"/>
      <c r="D68" s="201"/>
      <c r="E68" s="4"/>
      <c r="F68" s="4"/>
      <c r="N68" s="155"/>
    </row>
    <row r="69" spans="1:14" ht="16.95" customHeight="1" x14ac:dyDescent="0.3">
      <c r="A69" s="4"/>
      <c r="B69" s="47"/>
      <c r="C69" s="47"/>
      <c r="D69" s="47"/>
      <c r="E69" s="4"/>
      <c r="F69" s="4"/>
      <c r="N69" s="155"/>
    </row>
    <row r="70" spans="1:14" ht="18" customHeight="1" x14ac:dyDescent="0.3">
      <c r="A70" s="122"/>
      <c r="B70" s="202" t="s">
        <v>291</v>
      </c>
      <c r="C70" s="202"/>
      <c r="D70" s="202"/>
      <c r="E70" s="122"/>
      <c r="F70" s="122"/>
      <c r="H70" s="12"/>
      <c r="N70" s="155"/>
    </row>
    <row r="71" spans="1:14" ht="8.6999999999999993" customHeight="1" x14ac:dyDescent="0.3">
      <c r="A71" s="4"/>
      <c r="B71" s="4"/>
      <c r="C71" s="4"/>
      <c r="D71" s="4"/>
      <c r="E71" s="4"/>
      <c r="F71" s="4"/>
      <c r="H71" s="48"/>
      <c r="N71" s="155"/>
    </row>
    <row r="72" spans="1:14" ht="165" customHeight="1" x14ac:dyDescent="0.3">
      <c r="A72" s="4"/>
      <c r="B72" s="199"/>
      <c r="C72" s="200"/>
      <c r="D72" s="201"/>
      <c r="E72" s="4"/>
      <c r="F72" s="4"/>
      <c r="H72" s="12"/>
      <c r="N72" s="155"/>
    </row>
    <row r="73" spans="1:14" ht="18" customHeight="1" x14ac:dyDescent="0.3">
      <c r="A73" s="4"/>
      <c r="B73" s="4"/>
      <c r="C73" s="4"/>
      <c r="D73" s="4"/>
      <c r="E73" s="4"/>
      <c r="F73" s="4"/>
      <c r="H73" s="12"/>
      <c r="N73" s="155"/>
    </row>
    <row r="81" ht="18" customHeight="1" x14ac:dyDescent="0.3"/>
    <row r="82" ht="18" customHeight="1" x14ac:dyDescent="0.3"/>
    <row r="83" ht="18" customHeight="1" x14ac:dyDescent="0.3"/>
    <row r="84" ht="18" customHeight="1" x14ac:dyDescent="0.3"/>
  </sheetData>
  <sheetProtection algorithmName="SHA-512" hashValue="dgEoPq06Dall/Zqg5b44gc0pIHL8HIMOX5MlPZb75IH+vkLDpXesOvLu5bNWTLWBrBIB4B7/c3h7n37lq9riXw==" saltValue="mGHLsonVON70fkjKLIiVYg==" spinCount="100000" sheet="1" selectLockedCells="1"/>
  <mergeCells count="15">
    <mergeCell ref="B7:D7"/>
    <mergeCell ref="B17:C17"/>
    <mergeCell ref="B2:D2"/>
    <mergeCell ref="B3:D3"/>
    <mergeCell ref="B72:D72"/>
    <mergeCell ref="B61:D61"/>
    <mergeCell ref="B70:D70"/>
    <mergeCell ref="B18:C18"/>
    <mergeCell ref="B47:D47"/>
    <mergeCell ref="B49:D49"/>
    <mergeCell ref="B67:D67"/>
    <mergeCell ref="B68:D68"/>
    <mergeCell ref="B63:D63"/>
    <mergeCell ref="B58:D58"/>
    <mergeCell ref="B23:D23"/>
  </mergeCells>
  <dataValidations count="4">
    <dataValidation type="whole" allowBlank="1" showInputMessage="1" showErrorMessage="1" sqref="D44 D46" xr:uid="{E1B1AFBB-6F8B-45F0-9005-B67AC9CDC52F}">
      <formula1>0</formula1>
      <formula2>1000000</formula2>
    </dataValidation>
    <dataValidation type="date" allowBlank="1" showInputMessage="1" showErrorMessage="1" sqref="E17:E18" xr:uid="{1FA7AFB4-16AB-463F-85E2-5752A140C316}">
      <formula1>44456</formula1>
      <formula2>47743</formula2>
    </dataValidation>
    <dataValidation type="whole" allowBlank="1" showInputMessage="1" showErrorMessage="1" sqref="D41 D50 D53" xr:uid="{CB00252B-A81B-4FC2-8D32-FCAA9EE26D2C}">
      <formula1>1</formula1>
      <formula2>1000000</formula2>
    </dataValidation>
    <dataValidation type="date" allowBlank="1" showInputMessage="1" showErrorMessage="1" sqref="D17:D18" xr:uid="{AD42E6B8-607C-4ACE-BEF2-8473E3A0F7E0}">
      <formula1>45139</formula1>
      <formula2>55001</formula2>
    </dataValidation>
  </dataValidations>
  <pageMargins left="0.25" right="0.25" top="0.75" bottom="0.75" header="0.3" footer="0.3"/>
  <pageSetup scale="94" fitToHeight="0" orientation="portrait" r:id="rId1"/>
  <rowBreaks count="1" manualBreakCount="1">
    <brk id="3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moveWithCells="1">
                  <from>
                    <xdr:col>2</xdr:col>
                    <xdr:colOff>144780</xdr:colOff>
                    <xdr:row>25</xdr:row>
                    <xdr:rowOff>83820</xdr:rowOff>
                  </from>
                  <to>
                    <xdr:col>3</xdr:col>
                    <xdr:colOff>518160</xdr:colOff>
                    <xdr:row>27</xdr:row>
                    <xdr:rowOff>0</xdr:rowOff>
                  </to>
                </anchor>
              </controlPr>
            </control>
          </mc:Choice>
        </mc:AlternateContent>
        <mc:AlternateContent xmlns:mc="http://schemas.openxmlformats.org/markup-compatibility/2006">
          <mc:Choice Requires="x14">
            <control shapeId="4135" r:id="rId5" name="Check Box 39">
              <controlPr defaultSize="0" autoFill="0" autoLine="0" autoPict="0">
                <anchor moveWithCells="1">
                  <from>
                    <xdr:col>2</xdr:col>
                    <xdr:colOff>137160</xdr:colOff>
                    <xdr:row>35</xdr:row>
                    <xdr:rowOff>76200</xdr:rowOff>
                  </from>
                  <to>
                    <xdr:col>3</xdr:col>
                    <xdr:colOff>525780</xdr:colOff>
                    <xdr:row>37</xdr:row>
                    <xdr:rowOff>0</xdr:rowOff>
                  </to>
                </anchor>
              </controlPr>
            </control>
          </mc:Choice>
        </mc:AlternateContent>
        <mc:AlternateContent xmlns:mc="http://schemas.openxmlformats.org/markup-compatibility/2006">
          <mc:Choice Requires="x14">
            <control shapeId="4139" r:id="rId6" name="Check Box 43">
              <controlPr defaultSize="0" autoFill="0" autoLine="0" autoPict="0">
                <anchor moveWithCells="1">
                  <from>
                    <xdr:col>3</xdr:col>
                    <xdr:colOff>2545080</xdr:colOff>
                    <xdr:row>57</xdr:row>
                    <xdr:rowOff>68580</xdr:rowOff>
                  </from>
                  <to>
                    <xdr:col>4</xdr:col>
                    <xdr:colOff>198120</xdr:colOff>
                    <xdr:row>58</xdr:row>
                    <xdr:rowOff>0</xdr:rowOff>
                  </to>
                </anchor>
              </controlPr>
            </control>
          </mc:Choice>
        </mc:AlternateContent>
        <mc:AlternateContent xmlns:mc="http://schemas.openxmlformats.org/markup-compatibility/2006">
          <mc:Choice Requires="x14">
            <control shapeId="4148" r:id="rId7" name="Check Box 52">
              <controlPr defaultSize="0" autoFill="0" autoLine="0" autoPict="0">
                <anchor moveWithCells="1">
                  <from>
                    <xdr:col>2</xdr:col>
                    <xdr:colOff>144780</xdr:colOff>
                    <xdr:row>20</xdr:row>
                    <xdr:rowOff>83820</xdr:rowOff>
                  </from>
                  <to>
                    <xdr:col>3</xdr:col>
                    <xdr:colOff>518160</xdr:colOff>
                    <xdr:row>22</xdr:row>
                    <xdr:rowOff>167640</xdr:rowOff>
                  </to>
                </anchor>
              </controlPr>
            </control>
          </mc:Choice>
        </mc:AlternateContent>
        <mc:AlternateContent xmlns:mc="http://schemas.openxmlformats.org/markup-compatibility/2006">
          <mc:Choice Requires="x14">
            <control shapeId="4152" r:id="rId8" name="Check Box 56">
              <controlPr defaultSize="0" autoFill="0" autoLine="0" autoPict="0">
                <anchor moveWithCells="1">
                  <from>
                    <xdr:col>3</xdr:col>
                    <xdr:colOff>7620</xdr:colOff>
                    <xdr:row>14</xdr:row>
                    <xdr:rowOff>0</xdr:rowOff>
                  </from>
                  <to>
                    <xdr:col>3</xdr:col>
                    <xdr:colOff>571500</xdr:colOff>
                    <xdr:row>15</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17EA04F-9694-41C9-8588-EABCC2B8D7D5}">
          <x14:formula1>
            <xm:f>Tables!$B$2:$B$6</xm:f>
          </x14:formula1>
          <xm:sqref>D20</xm:sqref>
        </x14:dataValidation>
        <x14:dataValidation type="list" allowBlank="1" showInputMessage="1" showErrorMessage="1" xr:uid="{E79D55D8-3857-4404-878F-07116DCD6988}">
          <x14:formula1>
            <xm:f>Tables!$F$2:$F$4</xm:f>
          </x14:formula1>
          <xm:sqref>D25</xm:sqref>
        </x14:dataValidation>
        <x14:dataValidation type="list" allowBlank="1" showInputMessage="1" showErrorMessage="1" xr:uid="{8BEA3E47-D790-43D4-9769-ABD22A0E1C70}">
          <x14:formula1>
            <xm:f>Tables!$J$2:$J$5</xm:f>
          </x14:formula1>
          <xm:sqref>D31</xm:sqref>
        </x14:dataValidation>
        <x14:dataValidation type="list" allowBlank="1" showInputMessage="1" showErrorMessage="1" xr:uid="{F57F5ADB-194A-4952-9A3F-354518CFCDE1}">
          <x14:formula1>
            <xm:f>Tables!$C$3:$C$22</xm:f>
          </x14:formula1>
          <xm:sqref>H35 N33 D33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5B0-2980-47AC-B1FA-7EBFA2D972C5}">
  <sheetPr>
    <tabColor rgb="FFFFC000"/>
  </sheetPr>
  <dimension ref="A1:R64"/>
  <sheetViews>
    <sheetView showGridLines="0" topLeftCell="A18" zoomScale="70" zoomScaleNormal="70" workbookViewId="0">
      <selection activeCell="B51" sqref="B51"/>
    </sheetView>
  </sheetViews>
  <sheetFormatPr baseColWidth="10" defaultRowHeight="14.4" x14ac:dyDescent="0.3"/>
  <cols>
    <col min="1" max="1" width="4.6640625" customWidth="1"/>
    <col min="2" max="2" width="56" customWidth="1"/>
    <col min="3" max="3" width="4.44140625" customWidth="1"/>
    <col min="4" max="4" width="32.5546875" customWidth="1"/>
    <col min="5" max="5" width="1.6640625" bestFit="1" customWidth="1"/>
    <col min="6" max="6" width="6.21875" hidden="1" customWidth="1"/>
    <col min="7" max="7" width="55.33203125" hidden="1" customWidth="1"/>
    <col min="8" max="8" width="22.88671875" hidden="1" customWidth="1"/>
    <col min="9" max="10" width="18.5546875" hidden="1" customWidth="1"/>
    <col min="11" max="11" width="27.33203125" hidden="1" customWidth="1"/>
    <col min="12" max="12" width="24.33203125" hidden="1" customWidth="1"/>
    <col min="13" max="13" width="67.109375" hidden="1" customWidth="1"/>
    <col min="14" max="15" width="11.5546875" customWidth="1"/>
  </cols>
  <sheetData>
    <row r="1" spans="1:18" s="6" customFormat="1" ht="7.95" customHeight="1" x14ac:dyDescent="0.3">
      <c r="A1" s="37"/>
      <c r="B1" s="37"/>
      <c r="C1" s="37"/>
      <c r="D1" s="37"/>
      <c r="E1" s="37"/>
      <c r="K1" s="122"/>
      <c r="L1" s="153"/>
      <c r="M1" s="153"/>
    </row>
    <row r="2" spans="1:18" s="6" customFormat="1" ht="27.6" customHeight="1" x14ac:dyDescent="0.3">
      <c r="A2" s="37"/>
      <c r="B2" s="193" t="s">
        <v>95</v>
      </c>
      <c r="C2" s="193"/>
      <c r="D2" s="193"/>
      <c r="E2" s="38"/>
      <c r="K2" s="122" t="s">
        <v>326</v>
      </c>
      <c r="L2" s="153" t="s">
        <v>364</v>
      </c>
      <c r="M2" s="153"/>
    </row>
    <row r="3" spans="1:18" s="6" customFormat="1" ht="13.8" x14ac:dyDescent="0.3">
      <c r="A3" s="37"/>
      <c r="B3" s="194" t="s">
        <v>50</v>
      </c>
      <c r="C3" s="194"/>
      <c r="D3" s="194"/>
      <c r="E3" s="39"/>
      <c r="K3" s="122"/>
      <c r="L3" s="153"/>
      <c r="M3" s="153"/>
    </row>
    <row r="4" spans="1:18" s="6" customFormat="1" ht="13.2" x14ac:dyDescent="0.3">
      <c r="A4" s="37"/>
      <c r="B4" s="40"/>
      <c r="C4" s="40"/>
      <c r="D4" s="40"/>
      <c r="E4" s="40"/>
      <c r="K4" s="122"/>
      <c r="L4" s="153"/>
      <c r="M4" s="153"/>
      <c r="R4" s="152"/>
    </row>
    <row r="5" spans="1:18" s="6" customFormat="1" ht="33.6" customHeight="1" x14ac:dyDescent="0.3">
      <c r="A5" s="37"/>
      <c r="B5" s="208" t="s">
        <v>173</v>
      </c>
      <c r="C5" s="209"/>
      <c r="D5" s="209"/>
      <c r="E5" s="41"/>
      <c r="K5" s="155"/>
    </row>
    <row r="6" spans="1:18" s="6" customFormat="1" ht="28.95" customHeight="1" x14ac:dyDescent="0.3">
      <c r="A6" s="37"/>
      <c r="B6" s="192" t="s">
        <v>308</v>
      </c>
      <c r="C6" s="192"/>
      <c r="D6" s="192"/>
      <c r="E6" s="41"/>
      <c r="K6" s="155"/>
    </row>
    <row r="7" spans="1:18" s="6" customFormat="1" ht="15.6" customHeight="1" x14ac:dyDescent="0.3">
      <c r="A7" s="37"/>
      <c r="B7" s="210"/>
      <c r="C7" s="210"/>
      <c r="D7" s="210"/>
      <c r="E7" s="37"/>
      <c r="K7" s="155"/>
    </row>
    <row r="8" spans="1:18" s="6" customFormat="1" ht="13.2" x14ac:dyDescent="0.3">
      <c r="A8" s="4"/>
      <c r="B8" s="4"/>
      <c r="C8" s="4"/>
      <c r="D8" s="4"/>
      <c r="E8" s="4"/>
      <c r="K8" s="155"/>
    </row>
    <row r="9" spans="1:18" s="6" customFormat="1" ht="79.2" x14ac:dyDescent="0.3">
      <c r="A9" s="110"/>
      <c r="B9" s="208" t="s">
        <v>104</v>
      </c>
      <c r="C9" s="208"/>
      <c r="D9" s="208"/>
      <c r="E9" s="111"/>
      <c r="K9" s="155"/>
      <c r="L9" s="154" t="s">
        <v>337</v>
      </c>
    </row>
    <row r="10" spans="1:18" s="6" customFormat="1" ht="14.4" customHeight="1" x14ac:dyDescent="0.3">
      <c r="A10" s="4"/>
      <c r="B10" s="4"/>
      <c r="C10" s="4"/>
      <c r="D10" s="4"/>
      <c r="E10" s="4"/>
      <c r="K10" s="155"/>
    </row>
    <row r="11" spans="1:18" s="6" customFormat="1" ht="13.2" x14ac:dyDescent="0.3">
      <c r="A11" s="4"/>
      <c r="B11" s="11" t="s">
        <v>127</v>
      </c>
      <c r="C11" s="4"/>
      <c r="D11" s="4"/>
      <c r="E11" s="4"/>
      <c r="K11" s="155"/>
    </row>
    <row r="12" spans="1:18" s="6" customFormat="1" ht="6.6" customHeight="1" x14ac:dyDescent="0.3">
      <c r="A12" s="4"/>
      <c r="B12" s="4"/>
      <c r="C12" s="4"/>
      <c r="D12" s="4"/>
      <c r="E12" s="4"/>
      <c r="K12" s="155"/>
    </row>
    <row r="13" spans="1:18" s="6" customFormat="1" ht="18.600000000000001" customHeight="1" x14ac:dyDescent="0.3">
      <c r="A13" s="4"/>
      <c r="B13" s="207" t="s">
        <v>128</v>
      </c>
      <c r="C13" s="207"/>
      <c r="D13" s="207"/>
      <c r="E13" s="4"/>
      <c r="F13" s="65" t="b">
        <v>0</v>
      </c>
      <c r="G13" s="6" t="str">
        <f>IF(K13="",IF(F13,"Oui","Non"),K13)</f>
        <v>Non</v>
      </c>
      <c r="K13" s="155"/>
    </row>
    <row r="14" spans="1:18" s="6" customFormat="1" ht="18.600000000000001" customHeight="1" x14ac:dyDescent="0.3">
      <c r="A14" s="4"/>
      <c r="B14" s="207" t="s">
        <v>129</v>
      </c>
      <c r="C14" s="207"/>
      <c r="D14" s="207"/>
      <c r="E14" s="4"/>
      <c r="F14" s="65" t="b">
        <v>0</v>
      </c>
      <c r="G14" s="6" t="str">
        <f t="shared" ref="G14" si="0">IF(K14="",IF(F14,"Oui","Non"),K14)</f>
        <v>Non</v>
      </c>
      <c r="K14" s="155"/>
    </row>
    <row r="15" spans="1:18" s="6" customFormat="1" ht="13.2" x14ac:dyDescent="0.3">
      <c r="A15" s="4"/>
      <c r="B15" s="4"/>
      <c r="C15" s="4"/>
      <c r="D15" s="4"/>
      <c r="E15" s="4"/>
      <c r="K15" s="155"/>
    </row>
    <row r="16" spans="1:18" s="6" customFormat="1" ht="24.6" customHeight="1" x14ac:dyDescent="0.3">
      <c r="A16" s="4"/>
      <c r="B16" s="191" t="s">
        <v>195</v>
      </c>
      <c r="C16" s="198"/>
      <c r="D16" s="198"/>
      <c r="E16" s="16"/>
      <c r="G16" s="12"/>
      <c r="H16" s="12"/>
      <c r="I16" s="12"/>
      <c r="J16" s="12"/>
      <c r="K16" s="155"/>
    </row>
    <row r="17" spans="1:18" s="6" customFormat="1" ht="86.7" customHeight="1" x14ac:dyDescent="0.3">
      <c r="A17" s="4"/>
      <c r="B17" s="211"/>
      <c r="C17" s="212"/>
      <c r="D17" s="212"/>
      <c r="E17" s="21"/>
      <c r="G17" s="12"/>
      <c r="H17" s="12"/>
      <c r="I17" s="12"/>
      <c r="J17" s="12"/>
      <c r="K17" s="155"/>
    </row>
    <row r="18" spans="1:18" s="6" customFormat="1" ht="18" customHeight="1" x14ac:dyDescent="0.3">
      <c r="A18" s="4"/>
      <c r="B18" s="138"/>
      <c r="C18" s="139"/>
      <c r="D18" s="139"/>
      <c r="E18" s="21"/>
      <c r="G18" s="12"/>
      <c r="H18" s="12"/>
      <c r="I18" s="12"/>
      <c r="J18" s="12"/>
      <c r="K18" s="155"/>
    </row>
    <row r="19" spans="1:18" s="6" customFormat="1" ht="22.2" customHeight="1" x14ac:dyDescent="0.3">
      <c r="A19" s="4"/>
      <c r="B19" s="198" t="s">
        <v>347</v>
      </c>
      <c r="C19" s="216"/>
      <c r="D19" s="26"/>
      <c r="E19" s="21"/>
      <c r="F19" s="65"/>
      <c r="G19" s="65"/>
      <c r="H19" s="172" t="str">
        <f>IF(K19="",IF(D19="","",D19),IF(K19="","",K19))</f>
        <v/>
      </c>
      <c r="K19" s="169"/>
      <c r="L19" s="154" t="s">
        <v>366</v>
      </c>
    </row>
    <row r="20" spans="1:18" s="6" customFormat="1" ht="22.2" customHeight="1" x14ac:dyDescent="0.3">
      <c r="A20" s="4"/>
      <c r="B20" s="198" t="s">
        <v>348</v>
      </c>
      <c r="C20" s="198"/>
      <c r="D20" s="26"/>
      <c r="E20" s="21"/>
      <c r="F20" s="65">
        <f>(D20-D19)+1</f>
        <v>1</v>
      </c>
      <c r="G20" s="129" t="s">
        <v>229</v>
      </c>
      <c r="H20" s="172" t="str">
        <f>IF(K20="",IF(D20="","",D20),IF(K20="","",K20))</f>
        <v/>
      </c>
      <c r="I20" s="155" t="str">
        <f>IF(H20="","",(H20-H19)+1)</f>
        <v/>
      </c>
      <c r="J20" s="173" t="s">
        <v>229</v>
      </c>
      <c r="K20" s="169"/>
      <c r="L20" s="154" t="s">
        <v>367</v>
      </c>
    </row>
    <row r="21" spans="1:18" s="6" customFormat="1" ht="14.4" customHeight="1" x14ac:dyDescent="0.3">
      <c r="A21" s="4"/>
      <c r="B21" s="4"/>
      <c r="C21" s="4"/>
      <c r="D21" s="4"/>
      <c r="E21" s="21"/>
      <c r="G21" s="12"/>
      <c r="H21" s="12"/>
      <c r="I21" s="12"/>
      <c r="J21" s="12"/>
      <c r="K21" s="155"/>
    </row>
    <row r="22" spans="1:18" s="6" customFormat="1" ht="79.2" x14ac:dyDescent="0.3">
      <c r="A22" s="127"/>
      <c r="B22" s="215" t="s">
        <v>100</v>
      </c>
      <c r="C22" s="215"/>
      <c r="D22" s="215"/>
      <c r="E22" s="128"/>
      <c r="K22" s="156" t="s">
        <v>330</v>
      </c>
      <c r="L22" s="157" t="s">
        <v>328</v>
      </c>
      <c r="M22" s="154" t="s">
        <v>331</v>
      </c>
    </row>
    <row r="23" spans="1:18" s="6" customFormat="1" ht="9.6" customHeight="1" x14ac:dyDescent="0.3">
      <c r="A23" s="4"/>
      <c r="B23" s="11"/>
      <c r="C23" s="4"/>
      <c r="D23" s="33"/>
      <c r="E23" s="33"/>
      <c r="F23" s="12"/>
      <c r="K23" s="155"/>
    </row>
    <row r="24" spans="1:18" s="6" customFormat="1" ht="18" customHeight="1" x14ac:dyDescent="0.3">
      <c r="A24" s="4"/>
      <c r="B24" s="11" t="s">
        <v>102</v>
      </c>
      <c r="C24" s="4"/>
      <c r="D24" s="33"/>
      <c r="E24" s="33"/>
      <c r="F24" s="12"/>
      <c r="K24" s="155"/>
      <c r="L24" s="174">
        <f>IF(M24="a",D24,0)</f>
        <v>0</v>
      </c>
    </row>
    <row r="25" spans="1:18" s="6" customFormat="1" ht="25.2" customHeight="1" x14ac:dyDescent="0.3">
      <c r="A25" s="4"/>
      <c r="B25" s="213" t="s">
        <v>217</v>
      </c>
      <c r="C25" s="213"/>
      <c r="D25" s="213"/>
      <c r="E25" s="4"/>
      <c r="F25" s="12"/>
      <c r="K25" s="155"/>
      <c r="L25" s="174">
        <f t="shared" ref="L25:L38" si="1">IF(M25="a",D25,0)</f>
        <v>0</v>
      </c>
      <c r="R25" s="152"/>
    </row>
    <row r="26" spans="1:18" s="6" customFormat="1" ht="6.6" customHeight="1" x14ac:dyDescent="0.3">
      <c r="A26" s="4"/>
      <c r="B26" s="91"/>
      <c r="C26" s="91"/>
      <c r="D26" s="91"/>
      <c r="E26" s="4"/>
      <c r="F26" s="12"/>
      <c r="K26" s="155"/>
      <c r="L26" s="174">
        <f t="shared" si="1"/>
        <v>0</v>
      </c>
    </row>
    <row r="27" spans="1:18" s="6" customFormat="1" ht="18" customHeight="1" x14ac:dyDescent="0.3">
      <c r="A27" s="4"/>
      <c r="B27" s="24"/>
      <c r="C27" s="133"/>
      <c r="D27" s="134"/>
      <c r="E27" s="4"/>
      <c r="F27" s="12"/>
      <c r="K27" s="155"/>
      <c r="L27" s="174">
        <f t="shared" si="1"/>
        <v>0</v>
      </c>
    </row>
    <row r="28" spans="1:18" s="6" customFormat="1" ht="18" customHeight="1" x14ac:dyDescent="0.3">
      <c r="A28" s="4"/>
      <c r="B28" s="24"/>
      <c r="C28" s="133"/>
      <c r="D28" s="134"/>
      <c r="E28" s="4"/>
      <c r="F28" s="12"/>
      <c r="K28" s="155"/>
      <c r="L28" s="174">
        <f t="shared" si="1"/>
        <v>0</v>
      </c>
    </row>
    <row r="29" spans="1:18" s="6" customFormat="1" ht="18" customHeight="1" x14ac:dyDescent="0.3">
      <c r="A29" s="4"/>
      <c r="B29" s="24"/>
      <c r="C29" s="133"/>
      <c r="D29" s="134"/>
      <c r="E29" s="4"/>
      <c r="F29" s="12"/>
      <c r="K29" s="155"/>
      <c r="L29" s="174">
        <f t="shared" si="1"/>
        <v>0</v>
      </c>
    </row>
    <row r="30" spans="1:18" s="6" customFormat="1" ht="18" customHeight="1" x14ac:dyDescent="0.3">
      <c r="A30" s="4"/>
      <c r="B30" s="24"/>
      <c r="C30" s="133"/>
      <c r="D30" s="134"/>
      <c r="E30" s="4"/>
      <c r="F30" s="12"/>
      <c r="K30" s="155"/>
      <c r="L30" s="174">
        <f t="shared" si="1"/>
        <v>0</v>
      </c>
    </row>
    <row r="31" spans="1:18" s="6" customFormat="1" ht="18" customHeight="1" x14ac:dyDescent="0.3">
      <c r="A31" s="4"/>
      <c r="B31" s="136"/>
      <c r="C31" s="133"/>
      <c r="D31" s="134"/>
      <c r="E31" s="4"/>
      <c r="F31" s="12"/>
      <c r="K31" s="155"/>
      <c r="L31" s="174">
        <f t="shared" si="1"/>
        <v>0</v>
      </c>
      <c r="M31" s="174"/>
    </row>
    <row r="32" spans="1:18" s="6" customFormat="1" ht="18" customHeight="1" x14ac:dyDescent="0.3">
      <c r="A32" s="4"/>
      <c r="B32" s="24"/>
      <c r="C32" s="133"/>
      <c r="D32" s="134"/>
      <c r="E32" s="4"/>
      <c r="F32" s="12"/>
      <c r="K32" s="155"/>
      <c r="L32" s="174">
        <f t="shared" si="1"/>
        <v>0</v>
      </c>
      <c r="M32" s="174"/>
    </row>
    <row r="33" spans="1:18" s="6" customFormat="1" ht="18" customHeight="1" x14ac:dyDescent="0.3">
      <c r="A33" s="4"/>
      <c r="B33" s="24"/>
      <c r="C33" s="133"/>
      <c r="D33" s="134"/>
      <c r="E33" s="4"/>
      <c r="F33" s="12"/>
      <c r="K33" s="155"/>
      <c r="L33" s="174">
        <f t="shared" si="1"/>
        <v>0</v>
      </c>
      <c r="M33" s="174"/>
    </row>
    <row r="34" spans="1:18" s="6" customFormat="1" ht="18" customHeight="1" x14ac:dyDescent="0.3">
      <c r="A34" s="4"/>
      <c r="B34" s="24"/>
      <c r="C34" s="133"/>
      <c r="D34" s="134"/>
      <c r="E34" s="4"/>
      <c r="F34" s="12"/>
      <c r="K34" s="155"/>
      <c r="L34" s="174">
        <f t="shared" si="1"/>
        <v>0</v>
      </c>
      <c r="M34" s="174"/>
    </row>
    <row r="35" spans="1:18" s="6" customFormat="1" ht="18" customHeight="1" x14ac:dyDescent="0.3">
      <c r="A35" s="4"/>
      <c r="B35" s="137"/>
      <c r="C35" s="133"/>
      <c r="D35" s="134"/>
      <c r="E35" s="4"/>
      <c r="F35" s="12"/>
      <c r="K35" s="155"/>
      <c r="L35" s="174">
        <f t="shared" si="1"/>
        <v>0</v>
      </c>
      <c r="M35" s="174"/>
    </row>
    <row r="36" spans="1:18" s="6" customFormat="1" ht="18.600000000000001" customHeight="1" x14ac:dyDescent="0.3">
      <c r="A36" s="4"/>
      <c r="B36" s="137"/>
      <c r="C36" s="133"/>
      <c r="D36" s="134"/>
      <c r="E36" s="4"/>
      <c r="F36" s="12"/>
      <c r="K36" s="155"/>
      <c r="L36" s="174">
        <f t="shared" si="1"/>
        <v>0</v>
      </c>
      <c r="M36" s="174"/>
    </row>
    <row r="37" spans="1:18" s="6" customFormat="1" ht="16.95" customHeight="1" x14ac:dyDescent="0.3">
      <c r="A37" s="4"/>
      <c r="B37" s="24"/>
      <c r="C37" s="133"/>
      <c r="D37" s="134"/>
      <c r="E37" s="4"/>
      <c r="F37" s="12"/>
      <c r="K37" s="155"/>
      <c r="L37" s="174">
        <f t="shared" si="1"/>
        <v>0</v>
      </c>
    </row>
    <row r="38" spans="1:18" s="6" customFormat="1" ht="18.600000000000001" customHeight="1" x14ac:dyDescent="0.3">
      <c r="A38" s="4"/>
      <c r="B38" s="24"/>
      <c r="C38" s="133"/>
      <c r="D38" s="134"/>
      <c r="E38" s="4"/>
      <c r="F38" s="12"/>
      <c r="K38" s="155"/>
      <c r="L38" s="174">
        <f t="shared" si="1"/>
        <v>0</v>
      </c>
    </row>
    <row r="39" spans="1:18" s="6" customFormat="1" ht="18" customHeight="1" x14ac:dyDescent="0.3">
      <c r="A39" s="4"/>
      <c r="B39" s="11" t="s">
        <v>101</v>
      </c>
      <c r="C39" s="11"/>
      <c r="D39" s="14">
        <f>SUM(D27:D38)</f>
        <v>0</v>
      </c>
      <c r="E39" s="4"/>
      <c r="K39" s="155"/>
      <c r="L39" s="159">
        <f>SUM(L27:L38)</f>
        <v>0</v>
      </c>
    </row>
    <row r="40" spans="1:18" s="6" customFormat="1" ht="9" customHeight="1" x14ac:dyDescent="0.3">
      <c r="A40" s="4"/>
      <c r="B40" s="11"/>
      <c r="C40" s="11"/>
      <c r="D40" s="14"/>
      <c r="E40" s="4"/>
      <c r="K40" s="155"/>
    </row>
    <row r="41" spans="1:18" s="6" customFormat="1" ht="18" customHeight="1" x14ac:dyDescent="0.3">
      <c r="A41" s="4"/>
      <c r="B41" s="4" t="s">
        <v>174</v>
      </c>
      <c r="C41" s="11"/>
      <c r="D41" s="134"/>
      <c r="E41" s="4"/>
      <c r="K41" s="155"/>
      <c r="L41" s="160">
        <f>D42-L39</f>
        <v>0</v>
      </c>
    </row>
    <row r="42" spans="1:18" s="6" customFormat="1" ht="18" customHeight="1" x14ac:dyDescent="0.3">
      <c r="A42" s="4"/>
      <c r="B42" s="11" t="s">
        <v>155</v>
      </c>
      <c r="C42" s="11"/>
      <c r="D42" s="14">
        <f>D39+D41</f>
        <v>0</v>
      </c>
      <c r="E42" s="4"/>
      <c r="K42" s="155"/>
      <c r="L42" s="175">
        <f>L39+L41</f>
        <v>0</v>
      </c>
      <c r="M42" s="174"/>
    </row>
    <row r="43" spans="1:18" s="6" customFormat="1" ht="11.7" customHeight="1" x14ac:dyDescent="0.3">
      <c r="A43" s="4"/>
      <c r="B43" s="4"/>
      <c r="C43" s="4"/>
      <c r="D43" s="4"/>
      <c r="E43" s="4"/>
      <c r="F43" s="12"/>
      <c r="K43" s="155"/>
      <c r="L43" s="174"/>
      <c r="M43" s="174"/>
    </row>
    <row r="44" spans="1:18" s="6" customFormat="1" ht="11.7" customHeight="1" x14ac:dyDescent="0.3">
      <c r="A44" s="4"/>
      <c r="B44" s="11" t="s">
        <v>103</v>
      </c>
      <c r="C44" s="4"/>
      <c r="D44" s="4"/>
      <c r="E44" s="4"/>
      <c r="F44" s="12"/>
      <c r="K44" s="155"/>
      <c r="L44" s="174"/>
      <c r="M44" s="174"/>
    </row>
    <row r="45" spans="1:18" s="6" customFormat="1" ht="26.4" x14ac:dyDescent="0.3">
      <c r="A45" s="4"/>
      <c r="B45" s="214" t="s">
        <v>286</v>
      </c>
      <c r="C45" s="213"/>
      <c r="D45" s="213"/>
      <c r="E45" s="4"/>
      <c r="F45" s="12"/>
      <c r="K45" s="157" t="s">
        <v>328</v>
      </c>
      <c r="L45" s="157" t="s">
        <v>328</v>
      </c>
    </row>
    <row r="46" spans="1:18" s="6" customFormat="1" ht="8.4" customHeight="1" x14ac:dyDescent="0.3">
      <c r="A46" s="4"/>
      <c r="B46" s="35"/>
      <c r="C46" s="34"/>
      <c r="D46" s="34"/>
      <c r="E46" s="4"/>
      <c r="F46" s="12"/>
      <c r="K46" s="155"/>
      <c r="L46" s="155"/>
      <c r="M46" s="155"/>
    </row>
    <row r="47" spans="1:18" s="6" customFormat="1" ht="67.95" customHeight="1" x14ac:dyDescent="0.3">
      <c r="A47" s="4"/>
      <c r="B47" s="144" t="s">
        <v>315</v>
      </c>
      <c r="C47" s="4"/>
      <c r="D47" s="134"/>
      <c r="E47" s="4"/>
      <c r="F47" s="12"/>
      <c r="K47" s="158">
        <f>IF(Demandeur!G45="oui",0,D42*0.2)</f>
        <v>0</v>
      </c>
      <c r="L47" s="158" t="str">
        <f>IF(D47+D50+D51+D52="","non-admissible",IF((D47+D50+D51+D52)&gt;=K47,"admissible","non-admissible"))</f>
        <v>admissible</v>
      </c>
      <c r="M47" s="161" t="s">
        <v>349</v>
      </c>
      <c r="R47" s="152"/>
    </row>
    <row r="48" spans="1:18" s="6" customFormat="1" ht="34.200000000000003" customHeight="1" x14ac:dyDescent="0.3">
      <c r="A48" s="4"/>
      <c r="B48" s="145" t="s">
        <v>196</v>
      </c>
      <c r="C48" s="4"/>
      <c r="D48" s="134"/>
      <c r="E48" s="4"/>
      <c r="F48" s="12"/>
      <c r="K48" s="158">
        <f>IF(Demandeur!G45="oui",L39,L39*0.5)</f>
        <v>0</v>
      </c>
      <c r="L48" s="158" t="str">
        <f>IF(D48="","admissible",IF(K48&gt;=D48,"admissible","non-admissible"))</f>
        <v>admissible</v>
      </c>
      <c r="M48" s="161" t="s">
        <v>329</v>
      </c>
      <c r="R48" s="152"/>
    </row>
    <row r="49" spans="1:18" s="6" customFormat="1" ht="21.6" customHeight="1" x14ac:dyDescent="0.3">
      <c r="A49" s="4"/>
      <c r="B49" s="144" t="s">
        <v>211</v>
      </c>
      <c r="C49" s="4"/>
      <c r="D49" s="134"/>
      <c r="E49" s="4"/>
      <c r="F49" s="12"/>
      <c r="K49" s="158">
        <f>IF(Demandeur!G45="oui",D42,D42*0.8)</f>
        <v>0</v>
      </c>
      <c r="L49" s="158" t="str">
        <f>IF(D49="","admissible",IF(K49&gt;=D49,"admissible","non-admissible"))</f>
        <v>admissible</v>
      </c>
      <c r="M49" s="161" t="s">
        <v>333</v>
      </c>
      <c r="R49" s="152"/>
    </row>
    <row r="50" spans="1:18" s="6" customFormat="1" ht="18.600000000000001" customHeight="1" x14ac:dyDescent="0.3">
      <c r="A50" s="4"/>
      <c r="B50" s="146" t="s">
        <v>175</v>
      </c>
      <c r="C50" s="4"/>
      <c r="D50" s="135"/>
      <c r="E50" s="4"/>
      <c r="F50" s="12"/>
      <c r="K50" s="155"/>
      <c r="L50" s="155"/>
      <c r="M50" s="155"/>
    </row>
    <row r="51" spans="1:18" s="6" customFormat="1" ht="18" customHeight="1" x14ac:dyDescent="0.3">
      <c r="A51" s="4"/>
      <c r="B51" s="24"/>
      <c r="C51" s="4"/>
      <c r="D51" s="134"/>
      <c r="E51" s="4"/>
      <c r="F51" s="12"/>
      <c r="K51" s="155"/>
      <c r="L51" s="155"/>
      <c r="M51" s="155"/>
    </row>
    <row r="52" spans="1:18" s="6" customFormat="1" ht="18" customHeight="1" x14ac:dyDescent="0.3">
      <c r="A52" s="4"/>
      <c r="B52" s="24"/>
      <c r="C52" s="4"/>
      <c r="D52" s="134"/>
      <c r="E52" s="4"/>
      <c r="F52" s="12"/>
      <c r="K52" s="155"/>
      <c r="L52" s="155"/>
      <c r="M52" s="155"/>
    </row>
    <row r="53" spans="1:18" s="6" customFormat="1" ht="18" customHeight="1" x14ac:dyDescent="0.3">
      <c r="A53" s="4"/>
      <c r="B53" s="11" t="s">
        <v>122</v>
      </c>
      <c r="C53" s="11"/>
      <c r="D53" s="15">
        <f>SUM(D47:D52)</f>
        <v>0</v>
      </c>
      <c r="E53" s="4" t="s">
        <v>213</v>
      </c>
      <c r="F53" s="12"/>
      <c r="K53" s="155"/>
      <c r="L53" s="155"/>
      <c r="M53" s="155"/>
    </row>
    <row r="54" spans="1:18" s="6" customFormat="1" ht="9" customHeight="1" x14ac:dyDescent="0.3">
      <c r="A54" s="4"/>
      <c r="B54" s="4"/>
      <c r="C54" s="4"/>
      <c r="D54" s="4"/>
      <c r="E54" s="4"/>
      <c r="F54" s="12"/>
      <c r="K54" s="155"/>
      <c r="L54" s="155"/>
      <c r="M54" s="155"/>
    </row>
    <row r="55" spans="1:18" s="6" customFormat="1" ht="23.4" customHeight="1" x14ac:dyDescent="0.3">
      <c r="A55" s="4"/>
      <c r="B55" s="112" t="s">
        <v>238</v>
      </c>
      <c r="C55" s="206" t="s">
        <v>212</v>
      </c>
      <c r="D55" s="206"/>
      <c r="E55" s="4"/>
      <c r="F55" s="12"/>
      <c r="K55" s="155"/>
      <c r="L55" s="155"/>
      <c r="M55" s="155"/>
    </row>
    <row r="56" spans="1:18" x14ac:dyDescent="0.3">
      <c r="A56" s="4"/>
      <c r="B56" s="4"/>
      <c r="C56" s="4"/>
      <c r="D56" s="4"/>
      <c r="E56" s="4"/>
      <c r="K56" s="162"/>
      <c r="L56" s="162"/>
      <c r="M56" s="162"/>
    </row>
    <row r="58" spans="1:18" x14ac:dyDescent="0.3">
      <c r="K58" s="6"/>
      <c r="L58" s="6"/>
      <c r="M58" s="6"/>
    </row>
    <row r="59" spans="1:18" x14ac:dyDescent="0.3">
      <c r="K59" s="6"/>
      <c r="L59" s="6"/>
      <c r="M59" s="6"/>
    </row>
    <row r="60" spans="1:18" x14ac:dyDescent="0.3">
      <c r="K60" s="6"/>
      <c r="L60" s="6"/>
      <c r="M60" s="6"/>
    </row>
    <row r="61" spans="1:18" x14ac:dyDescent="0.3">
      <c r="K61" s="6"/>
      <c r="L61" s="6"/>
      <c r="M61" s="6"/>
    </row>
    <row r="62" spans="1:18" x14ac:dyDescent="0.3">
      <c r="K62" s="6"/>
      <c r="L62" s="6"/>
      <c r="M62" s="6"/>
    </row>
    <row r="63" spans="1:18" x14ac:dyDescent="0.3">
      <c r="K63" s="6"/>
      <c r="L63" s="6"/>
      <c r="M63" s="6"/>
    </row>
    <row r="64" spans="1:18" x14ac:dyDescent="0.3">
      <c r="K64" s="6"/>
      <c r="L64" s="6"/>
      <c r="M64" s="6"/>
    </row>
  </sheetData>
  <sheetProtection algorithmName="SHA-512" hashValue="7fZ/igZz6UGUEQo9YzsMfx/TVAR8VSAXR1GNiuU0I6TzvZKG7tCcJOmEl8UohAG3IBq/SqlGNJ8QQQUaVBPfsQ==" saltValue="eeVEX0/wTwgkNd711t0EDA==" spinCount="100000" sheet="1" objects="1" scenarios="1"/>
  <mergeCells count="16">
    <mergeCell ref="C55:D55"/>
    <mergeCell ref="B13:D13"/>
    <mergeCell ref="B14:D14"/>
    <mergeCell ref="B2:D2"/>
    <mergeCell ref="B3:D3"/>
    <mergeCell ref="B5:D5"/>
    <mergeCell ref="B9:D9"/>
    <mergeCell ref="B7:D7"/>
    <mergeCell ref="B6:D6"/>
    <mergeCell ref="B16:D16"/>
    <mergeCell ref="B17:D17"/>
    <mergeCell ref="B25:D25"/>
    <mergeCell ref="B45:D45"/>
    <mergeCell ref="B22:D22"/>
    <mergeCell ref="B19:C19"/>
    <mergeCell ref="B20:C20"/>
  </mergeCells>
  <dataValidations count="2">
    <dataValidation type="decimal" allowBlank="1" showInputMessage="1" showErrorMessage="1" sqref="D47:D52 D27:D38" xr:uid="{EC942E22-A953-4A80-B20A-8795C9F8C365}">
      <formula1>0</formula1>
      <formula2>5000000</formula2>
    </dataValidation>
    <dataValidation type="date" allowBlank="1" showInputMessage="1" showErrorMessage="1" sqref="D19:D20" xr:uid="{F3197B13-4866-404B-AC2E-7A48AEE56957}">
      <formula1>45139</formula1>
      <formula2>55001</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137160</xdr:colOff>
                    <xdr:row>12</xdr:row>
                    <xdr:rowOff>7620</xdr:rowOff>
                  </from>
                  <to>
                    <xdr:col>1</xdr:col>
                    <xdr:colOff>403860</xdr:colOff>
                    <xdr:row>12</xdr:row>
                    <xdr:rowOff>175260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137160</xdr:colOff>
                    <xdr:row>12</xdr:row>
                    <xdr:rowOff>190500</xdr:rowOff>
                  </from>
                  <to>
                    <xdr:col>1</xdr:col>
                    <xdr:colOff>403860</xdr:colOff>
                    <xdr:row>14</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E841B-DE18-45C7-9DAB-ED885858F435}">
  <sheetPr>
    <tabColor rgb="FF008000"/>
  </sheetPr>
  <dimension ref="A1:S62"/>
  <sheetViews>
    <sheetView zoomScale="70" zoomScaleNormal="70" workbookViewId="0">
      <selection activeCell="D18" sqref="D18"/>
    </sheetView>
  </sheetViews>
  <sheetFormatPr baseColWidth="10" defaultRowHeight="14.4" x14ac:dyDescent="0.3"/>
  <cols>
    <col min="1" max="1" width="4.6640625" customWidth="1"/>
    <col min="2" max="2" width="56" customWidth="1"/>
    <col min="3" max="3" width="4.44140625" customWidth="1"/>
    <col min="4" max="4" width="32.5546875" customWidth="1"/>
    <col min="5" max="5" width="1.6640625" bestFit="1" customWidth="1"/>
    <col min="6" max="6" width="6.21875" hidden="1" customWidth="1"/>
    <col min="7" max="7" width="48.5546875" hidden="1" customWidth="1"/>
    <col min="8" max="8" width="25.33203125" hidden="1" customWidth="1"/>
    <col min="9" max="9" width="24.88671875" hidden="1" customWidth="1"/>
    <col min="10" max="10" width="27.109375" hidden="1" customWidth="1"/>
    <col min="11" max="11" width="28" hidden="1" customWidth="1"/>
    <col min="12" max="12" width="31.6640625" hidden="1" customWidth="1"/>
    <col min="13" max="13" width="61.5546875" hidden="1" customWidth="1"/>
    <col min="19" max="19" width="0" hidden="1" customWidth="1"/>
  </cols>
  <sheetData>
    <row r="1" spans="1:19" s="6" customFormat="1" ht="7.95" customHeight="1" x14ac:dyDescent="0.3">
      <c r="A1" s="37"/>
      <c r="B1" s="37"/>
      <c r="C1" s="37"/>
      <c r="D1" s="37"/>
      <c r="E1" s="37"/>
      <c r="K1" s="122"/>
      <c r="L1" s="153"/>
    </row>
    <row r="2" spans="1:19" s="6" customFormat="1" ht="27.6" customHeight="1" x14ac:dyDescent="0.3">
      <c r="A2" s="37"/>
      <c r="B2" s="193" t="s">
        <v>95</v>
      </c>
      <c r="C2" s="193"/>
      <c r="D2" s="193"/>
      <c r="E2" s="38"/>
      <c r="K2" s="122" t="s">
        <v>326</v>
      </c>
      <c r="L2" s="153" t="s">
        <v>364</v>
      </c>
    </row>
    <row r="3" spans="1:19" s="6" customFormat="1" ht="13.8" x14ac:dyDescent="0.3">
      <c r="A3" s="37"/>
      <c r="B3" s="194" t="s">
        <v>50</v>
      </c>
      <c r="C3" s="194"/>
      <c r="D3" s="194"/>
      <c r="E3" s="39"/>
      <c r="K3" s="122"/>
      <c r="L3" s="153"/>
    </row>
    <row r="4" spans="1:19" s="6" customFormat="1" ht="13.2" x14ac:dyDescent="0.3">
      <c r="A4" s="37"/>
      <c r="B4" s="40"/>
      <c r="C4" s="40"/>
      <c r="D4" s="40"/>
      <c r="E4" s="40"/>
      <c r="K4" s="122"/>
      <c r="L4" s="153"/>
    </row>
    <row r="5" spans="1:19" s="6" customFormat="1" ht="33.6" customHeight="1" x14ac:dyDescent="0.3">
      <c r="A5" s="37"/>
      <c r="B5" s="217" t="s">
        <v>177</v>
      </c>
      <c r="C5" s="219"/>
      <c r="D5" s="219"/>
      <c r="E5" s="37"/>
      <c r="K5" s="155"/>
    </row>
    <row r="6" spans="1:19" s="6" customFormat="1" ht="33.6" customHeight="1" x14ac:dyDescent="0.3">
      <c r="A6" s="37"/>
      <c r="B6" s="192" t="s">
        <v>308</v>
      </c>
      <c r="C6" s="192"/>
      <c r="D6" s="192"/>
      <c r="E6" s="41"/>
      <c r="K6" s="155"/>
      <c r="S6" s="152" t="s">
        <v>319</v>
      </c>
    </row>
    <row r="7" spans="1:19" s="6" customFormat="1" ht="13.2" x14ac:dyDescent="0.3">
      <c r="A7" s="37"/>
      <c r="B7" s="37"/>
      <c r="C7" s="37"/>
      <c r="D7" s="37"/>
      <c r="E7" s="37"/>
      <c r="K7" s="155"/>
    </row>
    <row r="8" spans="1:19" s="6" customFormat="1" ht="13.2" x14ac:dyDescent="0.3">
      <c r="A8" s="4"/>
      <c r="B8" s="4"/>
      <c r="C8" s="4"/>
      <c r="D8" s="4"/>
      <c r="E8" s="4"/>
      <c r="K8" s="155"/>
    </row>
    <row r="9" spans="1:19" s="6" customFormat="1" ht="20.7" customHeight="1" x14ac:dyDescent="0.3">
      <c r="A9" s="92"/>
      <c r="B9" s="217" t="s">
        <v>264</v>
      </c>
      <c r="C9" s="217"/>
      <c r="D9" s="217"/>
      <c r="E9" s="93"/>
      <c r="K9" s="155"/>
    </row>
    <row r="10" spans="1:19" s="6" customFormat="1" ht="52.8" x14ac:dyDescent="0.3">
      <c r="A10" s="4"/>
      <c r="B10" s="4"/>
      <c r="C10" s="4"/>
      <c r="D10" s="4"/>
      <c r="E10" s="4"/>
      <c r="K10" s="155"/>
      <c r="L10" s="154" t="s">
        <v>336</v>
      </c>
    </row>
    <row r="11" spans="1:19" s="6" customFormat="1" ht="13.2" x14ac:dyDescent="0.3">
      <c r="A11" s="4"/>
      <c r="B11" s="11" t="s">
        <v>123</v>
      </c>
      <c r="C11" s="4"/>
      <c r="D11" s="4"/>
      <c r="E11" s="4"/>
      <c r="K11" s="155"/>
    </row>
    <row r="12" spans="1:19" s="6" customFormat="1" ht="6.6" customHeight="1" x14ac:dyDescent="0.3">
      <c r="A12" s="4"/>
      <c r="B12" s="4"/>
      <c r="C12" s="4"/>
      <c r="D12" s="4"/>
      <c r="E12" s="4"/>
      <c r="K12" s="155"/>
    </row>
    <row r="13" spans="1:19" s="6" customFormat="1" ht="18.600000000000001" customHeight="1" x14ac:dyDescent="0.3">
      <c r="A13" s="4"/>
      <c r="B13" s="207" t="s">
        <v>120</v>
      </c>
      <c r="C13" s="207"/>
      <c r="D13" s="207"/>
      <c r="E13" s="4"/>
      <c r="F13" s="65" t="b">
        <v>0</v>
      </c>
      <c r="G13" s="6" t="str">
        <f>IF(K13="",IF(F13,"Oui","Non"),K13)</f>
        <v>Non</v>
      </c>
      <c r="K13" s="155"/>
    </row>
    <row r="14" spans="1:19" s="6" customFormat="1" ht="18.600000000000001" customHeight="1" x14ac:dyDescent="0.3">
      <c r="A14" s="4"/>
      <c r="B14" s="207" t="s">
        <v>285</v>
      </c>
      <c r="C14" s="207"/>
      <c r="D14" s="207"/>
      <c r="E14" s="4"/>
      <c r="F14" s="65" t="b">
        <v>0</v>
      </c>
      <c r="G14" s="6" t="str">
        <f t="shared" ref="G14:G18" si="0">IF(K14="",IF(F14,"Oui","Non"),K14)</f>
        <v>Non</v>
      </c>
      <c r="K14" s="155"/>
    </row>
    <row r="15" spans="1:19" s="6" customFormat="1" ht="18.600000000000001" customHeight="1" x14ac:dyDescent="0.3">
      <c r="A15" s="4"/>
      <c r="B15" s="207" t="s">
        <v>121</v>
      </c>
      <c r="C15" s="207"/>
      <c r="D15" s="207"/>
      <c r="E15" s="4"/>
      <c r="F15" s="65" t="b">
        <v>0</v>
      </c>
      <c r="G15" s="6" t="str">
        <f t="shared" si="0"/>
        <v>Non</v>
      </c>
      <c r="K15" s="155"/>
    </row>
    <row r="16" spans="1:19" s="6" customFormat="1" ht="18.600000000000001" customHeight="1" x14ac:dyDescent="0.3">
      <c r="A16" s="4"/>
      <c r="B16" s="207" t="s">
        <v>309</v>
      </c>
      <c r="C16" s="207"/>
      <c r="D16" s="207"/>
      <c r="E16" s="4"/>
      <c r="F16" s="65" t="b">
        <v>0</v>
      </c>
      <c r="G16" s="6" t="str">
        <f t="shared" si="0"/>
        <v>Non</v>
      </c>
      <c r="K16" s="155"/>
    </row>
    <row r="17" spans="1:19" s="6" customFormat="1" ht="18.600000000000001" customHeight="1" x14ac:dyDescent="0.3">
      <c r="A17" s="4"/>
      <c r="B17" s="207" t="s">
        <v>178</v>
      </c>
      <c r="C17" s="207"/>
      <c r="D17" s="207"/>
      <c r="E17" s="4"/>
      <c r="F17" s="65" t="b">
        <v>0</v>
      </c>
      <c r="G17" s="6" t="str">
        <f t="shared" si="0"/>
        <v>Non</v>
      </c>
      <c r="K17" s="155"/>
    </row>
    <row r="18" spans="1:19" s="6" customFormat="1" ht="18.600000000000001" customHeight="1" x14ac:dyDescent="0.3">
      <c r="A18" s="4"/>
      <c r="B18" s="42" t="s">
        <v>179</v>
      </c>
      <c r="C18" s="4"/>
      <c r="D18" s="4"/>
      <c r="E18" s="4"/>
      <c r="F18" s="65" t="b">
        <v>0</v>
      </c>
      <c r="G18" s="6" t="str">
        <f t="shared" si="0"/>
        <v>Non</v>
      </c>
      <c r="K18" s="155"/>
    </row>
    <row r="19" spans="1:19" s="6" customFormat="1" ht="4.2" customHeight="1" x14ac:dyDescent="0.3">
      <c r="A19" s="4"/>
      <c r="B19" s="4"/>
      <c r="C19" s="4"/>
      <c r="D19" s="4"/>
      <c r="E19" s="4"/>
      <c r="K19" s="155"/>
    </row>
    <row r="20" spans="1:19" s="6" customFormat="1" ht="33.6" customHeight="1" x14ac:dyDescent="0.3">
      <c r="A20" s="4"/>
      <c r="B20" s="220"/>
      <c r="C20" s="221"/>
      <c r="D20" s="222"/>
      <c r="E20" s="4"/>
      <c r="K20" s="155"/>
    </row>
    <row r="21" spans="1:19" s="6" customFormat="1" ht="13.2" customHeight="1" x14ac:dyDescent="0.3">
      <c r="A21" s="4"/>
      <c r="B21" s="16"/>
      <c r="C21" s="16"/>
      <c r="D21" s="16"/>
      <c r="E21" s="4"/>
      <c r="K21" s="155"/>
    </row>
    <row r="22" spans="1:19" s="6" customFormat="1" ht="24.6" customHeight="1" x14ac:dyDescent="0.3">
      <c r="A22" s="4"/>
      <c r="B22" s="191" t="s">
        <v>180</v>
      </c>
      <c r="C22" s="198"/>
      <c r="D22" s="198"/>
      <c r="E22" s="16"/>
      <c r="G22" s="12"/>
      <c r="H22" s="12"/>
      <c r="I22" s="12"/>
      <c r="J22" s="12"/>
      <c r="K22" s="155"/>
    </row>
    <row r="23" spans="1:19" s="6" customFormat="1" ht="86.7" customHeight="1" x14ac:dyDescent="0.3">
      <c r="A23" s="4"/>
      <c r="B23" s="211"/>
      <c r="C23" s="212"/>
      <c r="D23" s="212"/>
      <c r="E23" s="21"/>
      <c r="G23" s="12"/>
      <c r="H23" s="12"/>
      <c r="I23" s="12"/>
      <c r="J23" s="12"/>
      <c r="K23" s="155"/>
    </row>
    <row r="24" spans="1:19" s="6" customFormat="1" ht="19.95" customHeight="1" x14ac:dyDescent="0.3">
      <c r="A24" s="4"/>
      <c r="B24" s="138"/>
      <c r="C24" s="139"/>
      <c r="D24" s="139"/>
      <c r="E24" s="21"/>
      <c r="G24" s="12"/>
      <c r="H24" s="12"/>
      <c r="I24" s="12"/>
      <c r="J24" s="12"/>
      <c r="K24" s="155"/>
    </row>
    <row r="25" spans="1:19" s="6" customFormat="1" ht="22.2" customHeight="1" x14ac:dyDescent="0.3">
      <c r="A25" s="4"/>
      <c r="B25" s="198" t="s">
        <v>262</v>
      </c>
      <c r="C25" s="216"/>
      <c r="D25" s="26"/>
      <c r="E25" s="21"/>
      <c r="F25" s="65"/>
      <c r="G25" s="65"/>
      <c r="H25" s="172" t="str">
        <f>IF(K25="",IF(D25="","",D25),IF(K25="","",K25))</f>
        <v/>
      </c>
      <c r="K25" s="155"/>
      <c r="L25" s="154" t="s">
        <v>368</v>
      </c>
    </row>
    <row r="26" spans="1:19" s="6" customFormat="1" ht="22.2" customHeight="1" x14ac:dyDescent="0.3">
      <c r="A26" s="4"/>
      <c r="B26" s="198" t="s">
        <v>263</v>
      </c>
      <c r="C26" s="198"/>
      <c r="D26" s="26"/>
      <c r="E26" s="21"/>
      <c r="F26" s="65">
        <f>(D26-D25)+1</f>
        <v>1</v>
      </c>
      <c r="G26" s="129" t="s">
        <v>229</v>
      </c>
      <c r="H26" s="172" t="str">
        <f>IF(K26="",IF(D26="","",D26),IF(K26="","",K26))</f>
        <v/>
      </c>
      <c r="I26" s="155" t="str">
        <f>IF(H26="","",(H26-H25)+1)</f>
        <v/>
      </c>
      <c r="J26" s="173" t="s">
        <v>229</v>
      </c>
      <c r="K26" s="155"/>
      <c r="L26" s="154" t="s">
        <v>369</v>
      </c>
    </row>
    <row r="27" spans="1:19" s="6" customFormat="1" ht="17.399999999999999" customHeight="1" x14ac:dyDescent="0.3">
      <c r="A27" s="4"/>
      <c r="B27" s="4"/>
      <c r="C27" s="4"/>
      <c r="D27" s="4"/>
      <c r="E27" s="21"/>
      <c r="G27" s="12"/>
      <c r="H27" s="12"/>
      <c r="I27" s="12"/>
      <c r="J27" s="12"/>
      <c r="K27" s="155"/>
    </row>
    <row r="28" spans="1:19" s="6" customFormat="1" ht="20.7" customHeight="1" x14ac:dyDescent="0.3">
      <c r="A28" s="92"/>
      <c r="B28" s="217" t="s">
        <v>100</v>
      </c>
      <c r="C28" s="217"/>
      <c r="D28" s="217"/>
      <c r="E28" s="93"/>
      <c r="K28" s="155"/>
    </row>
    <row r="29" spans="1:19" s="6" customFormat="1" ht="9.6" customHeight="1" x14ac:dyDescent="0.3">
      <c r="A29" s="4"/>
      <c r="B29" s="11"/>
      <c r="C29" s="4"/>
      <c r="D29" s="33"/>
      <c r="E29" s="33"/>
      <c r="F29" s="12"/>
      <c r="K29" s="155"/>
    </row>
    <row r="30" spans="1:19" s="6" customFormat="1" ht="18" customHeight="1" x14ac:dyDescent="0.3">
      <c r="A30" s="4"/>
      <c r="B30" s="11" t="s">
        <v>102</v>
      </c>
      <c r="C30" s="4"/>
      <c r="D30" s="33"/>
      <c r="E30" s="33"/>
      <c r="F30" s="12"/>
      <c r="K30" s="155"/>
    </row>
    <row r="31" spans="1:19" s="6" customFormat="1" ht="79.2" x14ac:dyDescent="0.3">
      <c r="A31" s="4"/>
      <c r="B31" s="213" t="s">
        <v>218</v>
      </c>
      <c r="C31" s="213"/>
      <c r="D31" s="213"/>
      <c r="E31" s="4"/>
      <c r="F31" s="12"/>
      <c r="K31" s="156" t="s">
        <v>332</v>
      </c>
      <c r="L31" s="157" t="s">
        <v>328</v>
      </c>
      <c r="M31" s="154" t="s">
        <v>331</v>
      </c>
      <c r="S31" s="152" t="s">
        <v>321</v>
      </c>
    </row>
    <row r="32" spans="1:19" s="6" customFormat="1" ht="9" customHeight="1" x14ac:dyDescent="0.3">
      <c r="A32" s="4"/>
      <c r="B32" s="218"/>
      <c r="C32" s="218"/>
      <c r="D32" s="33"/>
      <c r="E32" s="4"/>
      <c r="F32" s="12"/>
      <c r="K32" s="155"/>
    </row>
    <row r="33" spans="1:13" s="6" customFormat="1" ht="96" customHeight="1" x14ac:dyDescent="0.3">
      <c r="A33" s="4"/>
      <c r="B33" s="24"/>
      <c r="C33" s="4"/>
      <c r="D33" s="134"/>
      <c r="E33" s="4"/>
      <c r="F33" s="12"/>
      <c r="K33" s="155"/>
      <c r="L33" s="174"/>
    </row>
    <row r="34" spans="1:13" s="6" customFormat="1" ht="32.4" customHeight="1" x14ac:dyDescent="0.3">
      <c r="A34" s="4"/>
      <c r="B34" s="24"/>
      <c r="C34" s="4"/>
      <c r="D34" s="134"/>
      <c r="E34" s="4"/>
      <c r="F34" s="12"/>
      <c r="K34" s="155"/>
      <c r="L34" s="174"/>
    </row>
    <row r="35" spans="1:13" s="6" customFormat="1" ht="32.4" customHeight="1" x14ac:dyDescent="0.3">
      <c r="A35" s="4"/>
      <c r="B35" s="24"/>
      <c r="C35" s="4"/>
      <c r="D35" s="134"/>
      <c r="E35" s="4"/>
      <c r="F35" s="12"/>
      <c r="K35" s="155"/>
      <c r="L35" s="174"/>
    </row>
    <row r="36" spans="1:13" s="6" customFormat="1" ht="32.4" customHeight="1" x14ac:dyDescent="0.3">
      <c r="A36" s="4"/>
      <c r="B36" s="24"/>
      <c r="C36" s="4"/>
      <c r="D36" s="134"/>
      <c r="E36" s="4"/>
      <c r="F36" s="12"/>
      <c r="K36" s="155"/>
      <c r="L36" s="174"/>
    </row>
    <row r="37" spans="1:13" s="6" customFormat="1" ht="32.4" customHeight="1" x14ac:dyDescent="0.3">
      <c r="A37" s="4"/>
      <c r="B37" s="136"/>
      <c r="C37" s="4"/>
      <c r="D37" s="134"/>
      <c r="E37" s="4"/>
      <c r="F37" s="12"/>
      <c r="K37" s="155"/>
      <c r="L37" s="174"/>
    </row>
    <row r="38" spans="1:13" s="6" customFormat="1" ht="32.4" customHeight="1" x14ac:dyDescent="0.3">
      <c r="A38" s="4"/>
      <c r="B38" s="24"/>
      <c r="C38" s="4"/>
      <c r="D38" s="134"/>
      <c r="E38" s="4"/>
      <c r="F38" s="12"/>
      <c r="K38" s="155"/>
      <c r="L38" s="174"/>
    </row>
    <row r="39" spans="1:13" s="6" customFormat="1" ht="32.4" customHeight="1" x14ac:dyDescent="0.3">
      <c r="A39" s="4"/>
      <c r="B39" s="24"/>
      <c r="C39" s="4"/>
      <c r="D39" s="134"/>
      <c r="E39" s="4"/>
      <c r="F39" s="12"/>
      <c r="K39" s="155"/>
      <c r="L39" s="174">
        <f t="shared" ref="L39:L44" si="1">IF(M39="a",D39,0)</f>
        <v>0</v>
      </c>
    </row>
    <row r="40" spans="1:13" s="6" customFormat="1" ht="32.4" customHeight="1" x14ac:dyDescent="0.3">
      <c r="A40" s="4"/>
      <c r="B40" s="24"/>
      <c r="C40" s="4"/>
      <c r="D40" s="134"/>
      <c r="E40" s="4"/>
      <c r="F40" s="12"/>
      <c r="K40" s="155"/>
      <c r="L40" s="174">
        <f t="shared" si="1"/>
        <v>0</v>
      </c>
    </row>
    <row r="41" spans="1:13" s="6" customFormat="1" ht="32.4" customHeight="1" x14ac:dyDescent="0.3">
      <c r="A41" s="4"/>
      <c r="B41" s="137"/>
      <c r="C41" s="4"/>
      <c r="D41" s="134"/>
      <c r="E41" s="4"/>
      <c r="F41" s="12"/>
      <c r="K41" s="155"/>
      <c r="L41" s="174">
        <f t="shared" si="1"/>
        <v>0</v>
      </c>
    </row>
    <row r="42" spans="1:13" s="6" customFormat="1" ht="32.4" customHeight="1" x14ac:dyDescent="0.3">
      <c r="A42" s="4"/>
      <c r="B42" s="137"/>
      <c r="C42" s="4"/>
      <c r="D42" s="134"/>
      <c r="E42" s="4"/>
      <c r="F42" s="12"/>
      <c r="K42" s="155"/>
      <c r="L42" s="174">
        <f t="shared" si="1"/>
        <v>0</v>
      </c>
      <c r="M42" s="174"/>
    </row>
    <row r="43" spans="1:13" s="6" customFormat="1" ht="32.4" customHeight="1" x14ac:dyDescent="0.3">
      <c r="A43" s="4"/>
      <c r="B43" s="24"/>
      <c r="C43" s="4"/>
      <c r="D43" s="134"/>
      <c r="E43" s="4"/>
      <c r="F43" s="12"/>
      <c r="K43" s="155"/>
      <c r="L43" s="174">
        <f t="shared" si="1"/>
        <v>0</v>
      </c>
      <c r="M43" s="174"/>
    </row>
    <row r="44" spans="1:13" s="6" customFormat="1" ht="32.4" customHeight="1" x14ac:dyDescent="0.3">
      <c r="A44" s="4"/>
      <c r="B44" s="24"/>
      <c r="C44" s="4"/>
      <c r="D44" s="134"/>
      <c r="E44" s="4"/>
      <c r="F44" s="12"/>
      <c r="K44" s="155"/>
      <c r="L44" s="174">
        <f t="shared" si="1"/>
        <v>0</v>
      </c>
      <c r="M44" s="174"/>
    </row>
    <row r="45" spans="1:13" s="6" customFormat="1" ht="18" customHeight="1" x14ac:dyDescent="0.3">
      <c r="A45" s="4"/>
      <c r="B45" s="11" t="s">
        <v>101</v>
      </c>
      <c r="C45" s="11"/>
      <c r="D45" s="14">
        <f>SUM(D33:D44)</f>
        <v>0</v>
      </c>
      <c r="E45" s="4"/>
      <c r="K45" s="155"/>
      <c r="L45" s="159">
        <f>SUM(L33:L44)</f>
        <v>0</v>
      </c>
      <c r="M45" s="174"/>
    </row>
    <row r="46" spans="1:13" s="6" customFormat="1" ht="9.6" customHeight="1" x14ac:dyDescent="0.3">
      <c r="A46" s="4"/>
      <c r="B46" s="11"/>
      <c r="C46" s="11"/>
      <c r="D46" s="14"/>
      <c r="E46" s="4"/>
      <c r="K46" s="155"/>
      <c r="M46" s="174"/>
    </row>
    <row r="47" spans="1:13" s="6" customFormat="1" ht="18" customHeight="1" x14ac:dyDescent="0.3">
      <c r="A47" s="4"/>
      <c r="B47" s="4" t="s">
        <v>174</v>
      </c>
      <c r="C47" s="11"/>
      <c r="D47" s="134"/>
      <c r="E47" s="4"/>
      <c r="K47" s="155"/>
      <c r="L47" s="160">
        <f>D48-L45</f>
        <v>0</v>
      </c>
      <c r="M47" s="174"/>
    </row>
    <row r="48" spans="1:13" s="6" customFormat="1" ht="18" customHeight="1" x14ac:dyDescent="0.3">
      <c r="A48" s="4"/>
      <c r="B48" s="11" t="s">
        <v>155</v>
      </c>
      <c r="C48" s="11"/>
      <c r="D48" s="14">
        <f>D45+D47</f>
        <v>0</v>
      </c>
      <c r="E48" s="4"/>
      <c r="K48" s="155"/>
      <c r="L48" s="175">
        <f>L45+L47</f>
        <v>0</v>
      </c>
    </row>
    <row r="49" spans="1:19" s="6" customFormat="1" ht="16.2" customHeight="1" x14ac:dyDescent="0.3">
      <c r="A49" s="4"/>
      <c r="B49" s="4"/>
      <c r="C49" s="4"/>
      <c r="D49" s="4"/>
      <c r="E49" s="4"/>
      <c r="F49" s="12"/>
      <c r="K49" s="155"/>
      <c r="L49" s="174"/>
    </row>
    <row r="50" spans="1:19" s="6" customFormat="1" ht="11.7" customHeight="1" x14ac:dyDescent="0.3">
      <c r="A50" s="4"/>
      <c r="B50" s="11" t="s">
        <v>103</v>
      </c>
      <c r="C50" s="4"/>
      <c r="D50" s="4"/>
      <c r="E50" s="4"/>
      <c r="F50" s="12"/>
      <c r="K50" s="155"/>
      <c r="L50" s="174"/>
    </row>
    <row r="51" spans="1:19" s="6" customFormat="1" ht="25.2" x14ac:dyDescent="0.3">
      <c r="A51" s="4"/>
      <c r="B51" s="214" t="s">
        <v>176</v>
      </c>
      <c r="C51" s="213"/>
      <c r="D51" s="213"/>
      <c r="E51" s="4"/>
      <c r="F51" s="12"/>
      <c r="K51" s="163" t="s">
        <v>328</v>
      </c>
      <c r="L51" s="164" t="s">
        <v>328</v>
      </c>
      <c r="M51" s="174"/>
    </row>
    <row r="52" spans="1:19" s="6" customFormat="1" ht="6" customHeight="1" x14ac:dyDescent="0.3">
      <c r="A52" s="4"/>
      <c r="B52" s="35"/>
      <c r="C52" s="34"/>
      <c r="D52" s="34"/>
      <c r="E52" s="4"/>
      <c r="F52" s="12"/>
      <c r="K52" s="155"/>
      <c r="L52" s="158"/>
      <c r="M52" s="161"/>
    </row>
    <row r="53" spans="1:19" s="6" customFormat="1" ht="65.400000000000006" customHeight="1" x14ac:dyDescent="0.3">
      <c r="A53" s="4"/>
      <c r="B53" s="147" t="s">
        <v>181</v>
      </c>
      <c r="C53" s="4"/>
      <c r="D53" s="134"/>
      <c r="E53" s="4"/>
      <c r="F53" s="12"/>
      <c r="K53" s="155">
        <f>IF(Demandeur!G45="oui",0,D48*0.2)</f>
        <v>0</v>
      </c>
      <c r="L53" s="158" t="str">
        <f>IF(D53+D56+D57+D58="","non-admissible",IF((D53+D56+D57+D58)&gt;=K53,"admissible","non-admissible"))</f>
        <v>admissible</v>
      </c>
      <c r="M53" s="161" t="s">
        <v>350</v>
      </c>
      <c r="S53" s="152" t="s">
        <v>322</v>
      </c>
    </row>
    <row r="54" spans="1:19" s="6" customFormat="1" ht="39.6" x14ac:dyDescent="0.3">
      <c r="A54" s="4"/>
      <c r="B54" s="148" t="s">
        <v>182</v>
      </c>
      <c r="C54" s="4"/>
      <c r="D54" s="134"/>
      <c r="E54" s="4"/>
      <c r="F54" s="12"/>
      <c r="K54" s="155">
        <f>IF(Demandeur!G45="oui",L45,L45*0.5)</f>
        <v>0</v>
      </c>
      <c r="L54" s="158" t="str">
        <f>IF(D54="","admissible",IF(K54&gt;=D54,"admissible","non-admissible"))</f>
        <v>admissible</v>
      </c>
      <c r="M54" s="161" t="s">
        <v>334</v>
      </c>
      <c r="S54" s="152" t="s">
        <v>324</v>
      </c>
    </row>
    <row r="55" spans="1:19" s="6" customFormat="1" ht="39.6" x14ac:dyDescent="0.3">
      <c r="A55" s="4"/>
      <c r="B55" s="149" t="s">
        <v>211</v>
      </c>
      <c r="C55" s="4"/>
      <c r="D55" s="134">
        <v>0</v>
      </c>
      <c r="E55" s="4"/>
      <c r="F55" s="12"/>
      <c r="K55" s="155">
        <f>IF(Demandeur!G45="oui",D48,D48*0.8)</f>
        <v>0</v>
      </c>
      <c r="L55" s="158" t="str">
        <f>IF(D55="","admissible",IF(K55&gt;=D55,"admissible","non-admissible"))</f>
        <v>admissible</v>
      </c>
      <c r="M55" s="161" t="s">
        <v>335</v>
      </c>
      <c r="S55" s="152" t="s">
        <v>323</v>
      </c>
    </row>
    <row r="56" spans="1:19" s="6" customFormat="1" ht="18" customHeight="1" x14ac:dyDescent="0.3">
      <c r="A56" s="4"/>
      <c r="B56" s="147" t="s">
        <v>175</v>
      </c>
      <c r="C56" s="4"/>
      <c r="D56" s="134">
        <v>0</v>
      </c>
      <c r="E56" s="4"/>
      <c r="F56" s="12"/>
      <c r="K56" s="155"/>
      <c r="L56" s="158"/>
      <c r="M56" s="161"/>
    </row>
    <row r="57" spans="1:19" s="6" customFormat="1" ht="18" customHeight="1" x14ac:dyDescent="0.3">
      <c r="A57" s="4"/>
      <c r="B57" s="23"/>
      <c r="C57" s="4"/>
      <c r="D57" s="134"/>
      <c r="E57" s="4"/>
      <c r="F57" s="12"/>
      <c r="K57" s="155"/>
      <c r="L57" s="158"/>
      <c r="M57" s="158"/>
    </row>
    <row r="58" spans="1:19" s="6" customFormat="1" ht="18" customHeight="1" x14ac:dyDescent="0.3">
      <c r="A58" s="4"/>
      <c r="B58" s="23"/>
      <c r="C58" s="4"/>
      <c r="D58" s="134"/>
      <c r="E58" s="4"/>
      <c r="F58" s="12"/>
      <c r="K58" s="155"/>
      <c r="L58" s="158"/>
      <c r="M58" s="158"/>
    </row>
    <row r="59" spans="1:19" s="6" customFormat="1" ht="21" customHeight="1" x14ac:dyDescent="0.3">
      <c r="A59" s="4"/>
      <c r="B59" s="11" t="s">
        <v>122</v>
      </c>
      <c r="C59" s="11"/>
      <c r="D59" s="15">
        <f>SUM(D53:D58)</f>
        <v>0</v>
      </c>
      <c r="E59" s="4" t="s">
        <v>213</v>
      </c>
      <c r="F59" s="12"/>
      <c r="K59" s="155"/>
      <c r="L59" s="158"/>
      <c r="M59" s="158"/>
    </row>
    <row r="60" spans="1:19" s="6" customFormat="1" ht="9" customHeight="1" x14ac:dyDescent="0.3">
      <c r="A60" s="4"/>
      <c r="B60" s="11"/>
      <c r="C60" s="11"/>
      <c r="D60" s="15"/>
      <c r="E60" s="4"/>
      <c r="F60" s="12"/>
      <c r="K60" s="155"/>
      <c r="L60" s="158"/>
      <c r="M60" s="158"/>
    </row>
    <row r="61" spans="1:19" s="6" customFormat="1" ht="24" customHeight="1" x14ac:dyDescent="0.3">
      <c r="A61" s="4"/>
      <c r="B61" s="112" t="s">
        <v>238</v>
      </c>
      <c r="C61" s="206" t="s">
        <v>212</v>
      </c>
      <c r="D61" s="206"/>
      <c r="E61" s="4"/>
      <c r="F61" s="12"/>
      <c r="K61" s="155"/>
      <c r="L61" s="158"/>
      <c r="M61" s="158"/>
    </row>
    <row r="62" spans="1:19" s="6" customFormat="1" ht="15" customHeight="1" x14ac:dyDescent="0.3">
      <c r="A62" s="4"/>
      <c r="B62" s="4"/>
      <c r="C62" s="4"/>
      <c r="D62" s="4"/>
      <c r="E62" s="4"/>
      <c r="F62" s="12"/>
      <c r="K62" s="155"/>
      <c r="L62" s="158"/>
      <c r="M62" s="158"/>
    </row>
  </sheetData>
  <sheetProtection algorithmName="SHA-512" hashValue="onPRIv9y0z7KFtxQ88Kf1hBqVNUotgsFKolz06XvI95kcywmrxXjLJQowfZ8HISxJdv/BzFmIByM+zTLKaFpww==" saltValue="2EJ8Grtov41ld+I2+IeMMA==" spinCount="100000" sheet="1" objects="1" scenarios="1"/>
  <mergeCells count="20">
    <mergeCell ref="B2:D2"/>
    <mergeCell ref="B3:D3"/>
    <mergeCell ref="B5:D5"/>
    <mergeCell ref="B9:D9"/>
    <mergeCell ref="B22:D22"/>
    <mergeCell ref="B6:D6"/>
    <mergeCell ref="B13:D13"/>
    <mergeCell ref="B14:D14"/>
    <mergeCell ref="B15:D15"/>
    <mergeCell ref="B16:D16"/>
    <mergeCell ref="B17:D17"/>
    <mergeCell ref="B20:D20"/>
    <mergeCell ref="B23:D23"/>
    <mergeCell ref="C61:D61"/>
    <mergeCell ref="B28:D28"/>
    <mergeCell ref="B31:D31"/>
    <mergeCell ref="B32:C32"/>
    <mergeCell ref="B51:D51"/>
    <mergeCell ref="B25:C25"/>
    <mergeCell ref="B26:C26"/>
  </mergeCells>
  <dataValidations count="2">
    <dataValidation type="decimal" allowBlank="1" showInputMessage="1" showErrorMessage="1" sqref="D32:D44 D53:D58" xr:uid="{0D2EEBBC-9581-426B-821E-4455983DC3E1}">
      <formula1>0</formula1>
      <formula2>5000000</formula2>
    </dataValidation>
    <dataValidation type="date" allowBlank="1" showInputMessage="1" showErrorMessage="1" sqref="D25:D26" xr:uid="{9B51A736-3F64-4ADD-B20D-0BE0F6587363}">
      <formula1>45139</formula1>
      <formula2>55001</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121920</xdr:colOff>
                    <xdr:row>11</xdr:row>
                    <xdr:rowOff>76200</xdr:rowOff>
                  </from>
                  <to>
                    <xdr:col>1</xdr:col>
                    <xdr:colOff>350520</xdr:colOff>
                    <xdr:row>13</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121920</xdr:colOff>
                    <xdr:row>12</xdr:row>
                    <xdr:rowOff>228600</xdr:rowOff>
                  </from>
                  <to>
                    <xdr:col>1</xdr:col>
                    <xdr:colOff>350520</xdr:colOff>
                    <xdr:row>14</xdr:row>
                    <xdr:rowOff>7620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121920</xdr:colOff>
                    <xdr:row>13</xdr:row>
                    <xdr:rowOff>228600</xdr:rowOff>
                  </from>
                  <to>
                    <xdr:col>1</xdr:col>
                    <xdr:colOff>350520</xdr:colOff>
                    <xdr:row>15</xdr:row>
                    <xdr:rowOff>7620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121920</xdr:colOff>
                    <xdr:row>15</xdr:row>
                    <xdr:rowOff>0</xdr:rowOff>
                  </from>
                  <to>
                    <xdr:col>1</xdr:col>
                    <xdr:colOff>350520</xdr:colOff>
                    <xdr:row>16</xdr:row>
                    <xdr:rowOff>22860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137160</xdr:colOff>
                    <xdr:row>16</xdr:row>
                    <xdr:rowOff>0</xdr:rowOff>
                  </from>
                  <to>
                    <xdr:col>1</xdr:col>
                    <xdr:colOff>365760</xdr:colOff>
                    <xdr:row>17</xdr:row>
                    <xdr:rowOff>7620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137160</xdr:colOff>
                    <xdr:row>16</xdr:row>
                    <xdr:rowOff>228600</xdr:rowOff>
                  </from>
                  <to>
                    <xdr:col>1</xdr:col>
                    <xdr:colOff>365760</xdr:colOff>
                    <xdr:row>18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46E3A-6B4E-406B-B5C0-693F37B6F8FC}">
  <sheetPr>
    <tabColor theme="5" tint="-0.249977111117893"/>
  </sheetPr>
  <dimension ref="A1:J36"/>
  <sheetViews>
    <sheetView topLeftCell="A23" zoomScale="85" zoomScaleNormal="85" workbookViewId="0">
      <selection activeCell="D28" sqref="D28"/>
    </sheetView>
  </sheetViews>
  <sheetFormatPr baseColWidth="10" defaultRowHeight="14.4" x14ac:dyDescent="0.3"/>
  <cols>
    <col min="1" max="1" width="4.6640625" customWidth="1"/>
    <col min="2" max="2" width="69.5546875" customWidth="1"/>
    <col min="3" max="3" width="10.6640625" customWidth="1"/>
    <col min="4" max="4" width="20.33203125" customWidth="1"/>
    <col min="5" max="5" width="4.44140625" customWidth="1"/>
    <col min="6" max="6" width="11.5546875" hidden="1" customWidth="1"/>
    <col min="7" max="7" width="4.6640625" hidden="1" customWidth="1"/>
    <col min="8" max="8" width="47" hidden="1" customWidth="1"/>
    <col min="9" max="9" width="48.33203125" hidden="1" customWidth="1"/>
    <col min="10" max="10" width="109.88671875" hidden="1" customWidth="1"/>
    <col min="11" max="11" width="17.109375" bestFit="1" customWidth="1"/>
  </cols>
  <sheetData>
    <row r="1" spans="1:10" s="6" customFormat="1" ht="7.95" customHeight="1" x14ac:dyDescent="0.3">
      <c r="A1" s="37"/>
      <c r="B1" s="37"/>
      <c r="C1" s="37"/>
      <c r="D1" s="37"/>
      <c r="E1" s="37"/>
      <c r="I1" s="37"/>
    </row>
    <row r="2" spans="1:10" s="6" customFormat="1" ht="27.6" customHeight="1" x14ac:dyDescent="0.3">
      <c r="A2" s="37"/>
      <c r="B2" s="193" t="s">
        <v>95</v>
      </c>
      <c r="C2" s="193"/>
      <c r="D2" s="193"/>
      <c r="E2" s="38"/>
      <c r="I2" s="122" t="s">
        <v>326</v>
      </c>
    </row>
    <row r="3" spans="1:10" s="6" customFormat="1" ht="13.8" x14ac:dyDescent="0.3">
      <c r="A3" s="37"/>
      <c r="B3" s="194" t="s">
        <v>50</v>
      </c>
      <c r="C3" s="194"/>
      <c r="D3" s="194"/>
      <c r="E3" s="39"/>
      <c r="I3" s="37"/>
    </row>
    <row r="4" spans="1:10" s="6" customFormat="1" ht="13.2" x14ac:dyDescent="0.3">
      <c r="A4" s="37"/>
      <c r="B4" s="40"/>
      <c r="C4" s="40"/>
      <c r="D4" s="40"/>
      <c r="E4" s="40"/>
      <c r="I4" s="37"/>
    </row>
    <row r="5" spans="1:10" s="6" customFormat="1" ht="33.6" customHeight="1" x14ac:dyDescent="0.3">
      <c r="A5" s="37"/>
      <c r="B5" s="225" t="s">
        <v>259</v>
      </c>
      <c r="C5" s="226"/>
      <c r="D5" s="226"/>
      <c r="E5" s="37"/>
      <c r="H5" s="152"/>
      <c r="I5" s="37"/>
    </row>
    <row r="6" spans="1:10" s="6" customFormat="1" ht="33.6" customHeight="1" x14ac:dyDescent="0.3">
      <c r="A6" s="37"/>
      <c r="B6" s="192" t="s">
        <v>308</v>
      </c>
      <c r="C6" s="192"/>
      <c r="D6" s="192"/>
      <c r="E6" s="41"/>
      <c r="I6" s="37"/>
    </row>
    <row r="7" spans="1:10" s="6" customFormat="1" ht="13.2" x14ac:dyDescent="0.3">
      <c r="A7" s="37"/>
      <c r="B7" s="37"/>
      <c r="C7" s="37"/>
      <c r="D7" s="37"/>
      <c r="E7" s="37"/>
      <c r="I7" s="37"/>
    </row>
    <row r="8" spans="1:10" s="6" customFormat="1" ht="27" customHeight="1" x14ac:dyDescent="0.3">
      <c r="A8" s="4"/>
      <c r="B8" s="4"/>
      <c r="C8" s="4"/>
      <c r="D8" s="4"/>
      <c r="E8" s="4"/>
      <c r="I8" s="155"/>
    </row>
    <row r="9" spans="1:10" s="6" customFormat="1" ht="24.6" customHeight="1" x14ac:dyDescent="0.3">
      <c r="A9" s="4"/>
      <c r="B9" s="3" t="s">
        <v>240</v>
      </c>
      <c r="C9" s="4"/>
      <c r="D9" s="4"/>
      <c r="E9" s="4"/>
      <c r="F9" s="65" t="b">
        <v>0</v>
      </c>
      <c r="G9" s="6" t="str">
        <f>IF(I9="",IF(F9,"Oui","Non"),I9)</f>
        <v>Non</v>
      </c>
      <c r="I9" s="155"/>
      <c r="J9" s="155" t="s">
        <v>344</v>
      </c>
    </row>
    <row r="10" spans="1:10" s="6" customFormat="1" ht="19.2" customHeight="1" x14ac:dyDescent="0.3">
      <c r="A10" s="4"/>
      <c r="B10" s="3"/>
      <c r="C10" s="4"/>
      <c r="D10" s="4"/>
      <c r="E10" s="4"/>
      <c r="F10" s="65"/>
      <c r="G10" s="65"/>
      <c r="I10" s="155"/>
    </row>
    <row r="11" spans="1:10" s="6" customFormat="1" ht="19.2" customHeight="1" x14ac:dyDescent="0.3">
      <c r="A11" s="4"/>
      <c r="B11" s="3"/>
      <c r="C11" s="4"/>
      <c r="D11" s="4"/>
      <c r="E11" s="4"/>
      <c r="F11" s="65"/>
      <c r="G11" s="65"/>
      <c r="I11" s="155"/>
    </row>
    <row r="12" spans="1:10" s="6" customFormat="1" ht="19.2" customHeight="1" x14ac:dyDescent="0.3">
      <c r="A12" s="4"/>
      <c r="B12" s="198" t="s">
        <v>262</v>
      </c>
      <c r="C12" s="198"/>
      <c r="D12" s="171" t="str">
        <f>IF('Événement visé'!D17="","",'Événement visé'!D17)</f>
        <v/>
      </c>
      <c r="E12" s="4"/>
      <c r="F12" s="65"/>
      <c r="G12" s="65"/>
      <c r="H12" s="172" t="str">
        <f>IF('Événement visé'!I17="","",'Événement visé'!I17)</f>
        <v/>
      </c>
      <c r="I12" s="169" t="str">
        <f>IF('Événement visé'!N17="","",'Événement visé'!N17)</f>
        <v/>
      </c>
    </row>
    <row r="13" spans="1:10" s="6" customFormat="1" ht="19.2" customHeight="1" x14ac:dyDescent="0.3">
      <c r="A13" s="4"/>
      <c r="B13" s="198" t="s">
        <v>263</v>
      </c>
      <c r="C13" s="198"/>
      <c r="D13" s="171" t="str">
        <f>IF('Événement visé'!D18="","",'Événement visé'!D18)</f>
        <v/>
      </c>
      <c r="E13" s="4"/>
      <c r="F13" s="65"/>
      <c r="G13" s="65"/>
      <c r="H13" s="172" t="str">
        <f>IF('Événement visé'!I18="","",'Événement visé'!I18)</f>
        <v/>
      </c>
      <c r="I13" s="169" t="str">
        <f>IF('Événement visé'!N18="","",'Événement visé'!N18)</f>
        <v/>
      </c>
    </row>
    <row r="14" spans="1:10" s="6" customFormat="1" ht="13.2" x14ac:dyDescent="0.3">
      <c r="A14" s="4"/>
      <c r="B14" s="4"/>
      <c r="C14" s="4"/>
      <c r="D14" s="4"/>
      <c r="E14" s="4"/>
      <c r="I14" s="155"/>
    </row>
    <row r="15" spans="1:10" s="6" customFormat="1" ht="20.7" customHeight="1" x14ac:dyDescent="0.3">
      <c r="A15" s="114"/>
      <c r="B15" s="225" t="s">
        <v>244</v>
      </c>
      <c r="C15" s="225"/>
      <c r="D15" s="225"/>
      <c r="E15" s="113"/>
      <c r="I15" s="155"/>
    </row>
    <row r="16" spans="1:10" s="6" customFormat="1" ht="13.2" x14ac:dyDescent="0.3">
      <c r="A16" s="4"/>
      <c r="B16" s="4"/>
      <c r="C16" s="4"/>
      <c r="D16" s="4"/>
      <c r="E16" s="4"/>
      <c r="I16" s="155"/>
    </row>
    <row r="17" spans="1:10" s="6" customFormat="1" ht="13.2" x14ac:dyDescent="0.3">
      <c r="A17" s="4"/>
      <c r="B17" s="11" t="s">
        <v>254</v>
      </c>
      <c r="C17" s="4"/>
      <c r="D17" s="50"/>
      <c r="E17" s="4"/>
      <c r="I17" s="155"/>
    </row>
    <row r="18" spans="1:10" s="6" customFormat="1" ht="6.6" customHeight="1" x14ac:dyDescent="0.3">
      <c r="A18" s="4"/>
      <c r="B18" s="4"/>
      <c r="C18" s="4"/>
      <c r="D18" s="4"/>
      <c r="E18" s="4"/>
      <c r="I18" s="155"/>
    </row>
    <row r="19" spans="1:10" s="6" customFormat="1" ht="32.4" customHeight="1" x14ac:dyDescent="0.3">
      <c r="A19" s="4"/>
      <c r="B19" s="16" t="s">
        <v>257</v>
      </c>
      <c r="C19" s="16"/>
      <c r="D19" s="132"/>
      <c r="E19" s="4"/>
      <c r="F19" s="179">
        <f>IF(J19="",D19,J19)</f>
        <v>0</v>
      </c>
      <c r="H19" s="168" t="s">
        <v>362</v>
      </c>
      <c r="I19" s="155"/>
      <c r="J19" s="167"/>
    </row>
    <row r="20" spans="1:10" s="6" customFormat="1" ht="32.4" customHeight="1" x14ac:dyDescent="0.3">
      <c r="A20" s="4"/>
      <c r="B20" s="47" t="s">
        <v>250</v>
      </c>
      <c r="C20" s="16"/>
      <c r="D20" s="118"/>
      <c r="E20" s="4"/>
      <c r="I20" s="155"/>
    </row>
    <row r="21" spans="1:10" s="6" customFormat="1" ht="25.2" customHeight="1" x14ac:dyDescent="0.3">
      <c r="A21" s="4"/>
      <c r="B21" s="47" t="s">
        <v>255</v>
      </c>
      <c r="C21" s="16"/>
      <c r="D21" s="118"/>
      <c r="E21" s="4"/>
      <c r="I21" s="155"/>
    </row>
    <row r="22" spans="1:10" s="6" customFormat="1" ht="77.400000000000006" customHeight="1" x14ac:dyDescent="0.3">
      <c r="A22" s="4"/>
      <c r="B22" s="227"/>
      <c r="C22" s="228"/>
      <c r="D22" s="229"/>
      <c r="E22" s="4"/>
      <c r="I22" s="155"/>
    </row>
    <row r="23" spans="1:10" s="6" customFormat="1" ht="21" customHeight="1" x14ac:dyDescent="0.3">
      <c r="A23" s="4"/>
      <c r="B23" s="4"/>
      <c r="C23" s="4"/>
      <c r="D23" s="4"/>
      <c r="E23" s="21"/>
      <c r="G23" s="12"/>
      <c r="I23" s="155"/>
    </row>
    <row r="24" spans="1:10" s="6" customFormat="1" ht="20.7" customHeight="1" x14ac:dyDescent="0.3">
      <c r="A24" s="114"/>
      <c r="B24" s="225" t="s">
        <v>245</v>
      </c>
      <c r="C24" s="225"/>
      <c r="D24" s="225"/>
      <c r="E24" s="113"/>
      <c r="I24" s="155"/>
    </row>
    <row r="25" spans="1:10" s="6" customFormat="1" ht="9.6" customHeight="1" x14ac:dyDescent="0.3">
      <c r="A25" s="4"/>
      <c r="B25" s="11"/>
      <c r="C25" s="4"/>
      <c r="D25" s="33"/>
      <c r="E25" s="33"/>
      <c r="F25" s="12"/>
      <c r="I25" s="155"/>
    </row>
    <row r="26" spans="1:10" s="6" customFormat="1" ht="26.4" customHeight="1" x14ac:dyDescent="0.3">
      <c r="A26" s="4"/>
      <c r="B26" s="190" t="s">
        <v>310</v>
      </c>
      <c r="C26" s="190"/>
      <c r="D26" s="190"/>
      <c r="E26" s="33"/>
      <c r="F26" s="12"/>
      <c r="I26" s="155"/>
    </row>
    <row r="27" spans="1:10" s="6" customFormat="1" ht="6" customHeight="1" x14ac:dyDescent="0.3">
      <c r="A27" s="4"/>
      <c r="B27" s="213"/>
      <c r="C27" s="213"/>
      <c r="D27" s="213"/>
      <c r="E27" s="4"/>
      <c r="F27" s="12"/>
      <c r="I27" s="155"/>
    </row>
    <row r="28" spans="1:10" s="6" customFormat="1" ht="22.95" customHeight="1" x14ac:dyDescent="0.3">
      <c r="A28" s="4"/>
      <c r="B28" s="8" t="s">
        <v>248</v>
      </c>
      <c r="C28" s="119">
        <f>'Événement visé'!D41</f>
        <v>0</v>
      </c>
      <c r="D28" s="130">
        <f>$C$28*100</f>
        <v>0</v>
      </c>
      <c r="E28" s="4"/>
      <c r="F28" s="12"/>
      <c r="I28" s="155"/>
    </row>
    <row r="29" spans="1:10" s="6" customFormat="1" ht="22.95" customHeight="1" x14ac:dyDescent="0.3">
      <c r="A29" s="4"/>
      <c r="B29" s="8" t="s">
        <v>260</v>
      </c>
      <c r="C29" s="120">
        <f>'Événement visé'!D42</f>
        <v>0</v>
      </c>
      <c r="D29" s="130">
        <f>IF($C$29&gt;=0.5,$D$28*0.2,0)</f>
        <v>0</v>
      </c>
      <c r="E29" s="4"/>
      <c r="F29" s="12"/>
      <c r="I29" s="155"/>
    </row>
    <row r="30" spans="1:10" s="6" customFormat="1" ht="45" customHeight="1" x14ac:dyDescent="0.3">
      <c r="A30" s="4"/>
      <c r="B30" s="8" t="s">
        <v>311</v>
      </c>
      <c r="C30" s="117" t="str">
        <f>'Événement visé'!$I$58</f>
        <v>Non</v>
      </c>
      <c r="D30" s="130">
        <f>IF($C$30="Oui",$D$28*0.2,0)</f>
        <v>0</v>
      </c>
      <c r="E30" s="4"/>
      <c r="F30" s="12"/>
      <c r="H30" s="166" t="s">
        <v>340</v>
      </c>
      <c r="I30" s="155" t="s">
        <v>345</v>
      </c>
      <c r="J30" s="166" t="str">
        <f>IF('Événement visé'!H58&lt;&gt;'Événement visé'!I58,"oui","non")</f>
        <v>non</v>
      </c>
    </row>
    <row r="31" spans="1:10" s="6" customFormat="1" ht="22.95" customHeight="1" x14ac:dyDescent="0.3">
      <c r="A31" s="4"/>
      <c r="B31" s="115" t="s">
        <v>312</v>
      </c>
      <c r="C31" s="117" t="str">
        <f>IFERROR('Événement visé'!$I$33,0)</f>
        <v/>
      </c>
      <c r="D31" s="130">
        <f>IF($C$31="Oui",($D$28*0.2),0)</f>
        <v>0</v>
      </c>
      <c r="E31" s="4"/>
      <c r="F31" s="12"/>
      <c r="I31" s="155"/>
      <c r="J31" s="153" t="s">
        <v>363</v>
      </c>
    </row>
    <row r="32" spans="1:10" s="6" customFormat="1" ht="22.95" customHeight="1" x14ac:dyDescent="0.3">
      <c r="A32" s="4"/>
      <c r="B32" s="223" t="s">
        <v>249</v>
      </c>
      <c r="C32" s="224"/>
      <c r="D32" s="130">
        <f>IF($F$19="",0,MIN(F19,25000))</f>
        <v>0</v>
      </c>
      <c r="E32" s="4"/>
      <c r="F32" s="12"/>
      <c r="I32" s="155"/>
    </row>
    <row r="33" spans="1:9" s="6" customFormat="1" ht="22.95" customHeight="1" x14ac:dyDescent="0.3">
      <c r="A33" s="4"/>
      <c r="B33" s="16" t="s">
        <v>251</v>
      </c>
      <c r="C33" s="16"/>
      <c r="D33" s="14">
        <f>SUM(D28:D32)</f>
        <v>0</v>
      </c>
      <c r="E33" s="4"/>
      <c r="F33" s="12"/>
      <c r="I33" s="155"/>
    </row>
    <row r="34" spans="1:9" s="6" customFormat="1" ht="16.2" customHeight="1" x14ac:dyDescent="0.3">
      <c r="A34" s="4"/>
      <c r="B34" s="11" t="s">
        <v>252</v>
      </c>
      <c r="C34" s="4"/>
      <c r="D34" s="15">
        <f>IF(D33&gt;=200000,200000,D33)</f>
        <v>0</v>
      </c>
      <c r="E34" s="4"/>
      <c r="F34" s="12"/>
      <c r="I34" s="155"/>
    </row>
    <row r="35" spans="1:9" s="6" customFormat="1" ht="15" customHeight="1" x14ac:dyDescent="0.3">
      <c r="A35" s="4"/>
      <c r="B35" s="11" t="s">
        <v>282</v>
      </c>
      <c r="C35" s="4"/>
      <c r="D35" s="143"/>
      <c r="E35" s="4"/>
      <c r="F35" s="12"/>
    </row>
    <row r="36" spans="1:9" ht="39.6" customHeight="1" x14ac:dyDescent="0.3"/>
  </sheetData>
  <sheetProtection algorithmName="SHA-512" hashValue="dQ3TUAyOPFkjuTuUfyXMRygFdVa64JTm6pKBXvHSZ2jz8vGR6oxTlivtg0SqjfmMKYpRwnaINplJocysQnM6jg==" saltValue="LoF8f0I4c7HcQ1DbFBy50Q==" spinCount="100000" sheet="1" objects="1" scenarios="1"/>
  <mergeCells count="12">
    <mergeCell ref="B32:C32"/>
    <mergeCell ref="B2:D2"/>
    <mergeCell ref="B3:D3"/>
    <mergeCell ref="B5:D5"/>
    <mergeCell ref="B6:D6"/>
    <mergeCell ref="B15:D15"/>
    <mergeCell ref="B24:D24"/>
    <mergeCell ref="B27:D27"/>
    <mergeCell ref="B22:D22"/>
    <mergeCell ref="B26:D26"/>
    <mergeCell ref="B12:C12"/>
    <mergeCell ref="B13:C13"/>
  </mergeCells>
  <conditionalFormatting sqref="D33">
    <cfRule type="cellIs" dxfId="1" priority="1" operator="greaterThan">
      <formula>200000</formula>
    </cfRule>
  </conditionalFormatting>
  <dataValidations count="2">
    <dataValidation type="decimal" allowBlank="1" showInputMessage="1" showErrorMessage="1" sqref="D28:D30 D32" xr:uid="{75157DD2-3E61-4C6B-8D37-FDFB19284EA4}">
      <formula1>0</formula1>
      <formula2>5000000</formula2>
    </dataValidation>
    <dataValidation type="decimal" allowBlank="1" showInputMessage="1" showErrorMessage="1" error="Le montant maximal est 25 000 $" sqref="D19" xr:uid="{B589ABF7-911E-455F-982E-A25781BD2084}">
      <formula1>0</formula1>
      <formula2>25000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297180</xdr:colOff>
                    <xdr:row>8</xdr:row>
                    <xdr:rowOff>22860</xdr:rowOff>
                  </from>
                  <to>
                    <xdr:col>1</xdr:col>
                    <xdr:colOff>289560</xdr:colOff>
                    <xdr:row>8</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DFF66-463B-4C50-8AC6-11F40BD1047E}">
  <sheetPr>
    <tabColor rgb="FF0070C0"/>
  </sheetPr>
  <dimension ref="A1:G37"/>
  <sheetViews>
    <sheetView showGridLines="0" tabSelected="1" workbookViewId="0">
      <selection activeCell="C12" sqref="C12"/>
    </sheetView>
  </sheetViews>
  <sheetFormatPr baseColWidth="10" defaultColWidth="10.88671875" defaultRowHeight="14.4" x14ac:dyDescent="0.3"/>
  <cols>
    <col min="1" max="1" width="4.33203125" style="53" customWidth="1"/>
    <col min="2" max="2" width="8" style="53" customWidth="1"/>
    <col min="3" max="3" width="76.33203125" style="53" customWidth="1"/>
    <col min="4" max="4" width="10.88671875" style="53"/>
    <col min="5" max="5" width="0" style="53" hidden="1" customWidth="1"/>
    <col min="6" max="6" width="22.5546875" style="53" hidden="1" customWidth="1"/>
    <col min="7" max="7" width="58.6640625" style="53" hidden="1" customWidth="1"/>
    <col min="8" max="16384" width="10.88671875" style="53"/>
  </cols>
  <sheetData>
    <row r="1" spans="1:7" x14ac:dyDescent="0.3">
      <c r="A1" s="37"/>
      <c r="B1" s="37"/>
      <c r="C1" s="37"/>
      <c r="D1" s="37"/>
      <c r="F1" s="37"/>
    </row>
    <row r="2" spans="1:7" ht="21" customHeight="1" x14ac:dyDescent="0.3">
      <c r="A2" s="37"/>
      <c r="B2" s="193" t="s">
        <v>95</v>
      </c>
      <c r="C2" s="193"/>
      <c r="D2" s="37"/>
      <c r="F2" s="122" t="s">
        <v>326</v>
      </c>
      <c r="G2" s="153" t="s">
        <v>338</v>
      </c>
    </row>
    <row r="3" spans="1:7" ht="14.4" customHeight="1" x14ac:dyDescent="0.3">
      <c r="A3" s="37"/>
      <c r="B3" s="194" t="s">
        <v>50</v>
      </c>
      <c r="C3" s="194"/>
      <c r="D3" s="37"/>
      <c r="F3" s="37"/>
    </row>
    <row r="4" spans="1:7" ht="14.4" customHeight="1" x14ac:dyDescent="0.3">
      <c r="A4" s="37"/>
      <c r="B4" s="40"/>
      <c r="C4" s="40"/>
      <c r="D4" s="37"/>
      <c r="F4" s="37"/>
    </row>
    <row r="5" spans="1:7" x14ac:dyDescent="0.3">
      <c r="A5" s="37"/>
      <c r="B5" s="37"/>
      <c r="C5" s="37"/>
      <c r="D5" s="37"/>
      <c r="F5" s="37"/>
    </row>
    <row r="6" spans="1:7" x14ac:dyDescent="0.3">
      <c r="A6" s="55"/>
      <c r="B6" s="55"/>
      <c r="C6" s="55"/>
      <c r="D6" s="55"/>
      <c r="F6" s="155"/>
    </row>
    <row r="7" spans="1:7" ht="19.95" customHeight="1" x14ac:dyDescent="0.3">
      <c r="A7" s="13"/>
      <c r="B7" s="195" t="s">
        <v>111</v>
      </c>
      <c r="C7" s="195"/>
      <c r="D7" s="13"/>
      <c r="F7" s="155"/>
    </row>
    <row r="8" spans="1:7" x14ac:dyDescent="0.3">
      <c r="A8" s="4"/>
      <c r="B8" s="16"/>
      <c r="C8" s="16"/>
      <c r="D8" s="4"/>
      <c r="F8" s="155"/>
    </row>
    <row r="9" spans="1:7" ht="17.399999999999999" customHeight="1" x14ac:dyDescent="0.3">
      <c r="A9" s="4"/>
      <c r="B9" s="198" t="s">
        <v>190</v>
      </c>
      <c r="C9" s="198"/>
      <c r="D9" s="4"/>
      <c r="F9" s="155"/>
    </row>
    <row r="10" spans="1:7" ht="5.4" customHeight="1" x14ac:dyDescent="0.3">
      <c r="A10" s="4"/>
      <c r="B10" s="4"/>
      <c r="C10" s="189"/>
      <c r="D10" s="4"/>
      <c r="F10" s="155"/>
    </row>
    <row r="11" spans="1:7" ht="23.4" customHeight="1" x14ac:dyDescent="0.3">
      <c r="A11" s="4"/>
      <c r="B11" s="232"/>
      <c r="C11" s="233"/>
      <c r="D11" s="4"/>
      <c r="F11" s="155"/>
      <c r="G11" s="165" t="s">
        <v>359</v>
      </c>
    </row>
    <row r="12" spans="1:7" ht="12.6" customHeight="1" x14ac:dyDescent="0.3">
      <c r="A12" s="4"/>
      <c r="B12" s="4"/>
      <c r="C12" s="189"/>
      <c r="D12" s="4"/>
      <c r="F12" s="155"/>
    </row>
    <row r="13" spans="1:7" ht="34.950000000000003" customHeight="1" x14ac:dyDescent="0.3">
      <c r="A13" s="4"/>
      <c r="B13" s="198" t="s">
        <v>109</v>
      </c>
      <c r="C13" s="198"/>
      <c r="D13" s="4"/>
      <c r="F13" s="155"/>
    </row>
    <row r="14" spans="1:7" ht="42.6" customHeight="1" x14ac:dyDescent="0.3">
      <c r="A14" s="4"/>
      <c r="B14" s="235" t="s">
        <v>198</v>
      </c>
      <c r="C14" s="235"/>
      <c r="D14" s="4"/>
      <c r="F14" s="155"/>
    </row>
    <row r="15" spans="1:7" ht="43.2" customHeight="1" x14ac:dyDescent="0.3">
      <c r="A15" s="4"/>
      <c r="B15" s="235" t="s">
        <v>108</v>
      </c>
      <c r="C15" s="235"/>
      <c r="D15" s="4"/>
      <c r="F15" s="155"/>
    </row>
    <row r="16" spans="1:7" ht="48" customHeight="1" x14ac:dyDescent="0.3">
      <c r="A16" s="4"/>
      <c r="B16" s="235" t="s">
        <v>199</v>
      </c>
      <c r="C16" s="235"/>
      <c r="D16" s="4"/>
      <c r="F16" s="155"/>
    </row>
    <row r="17" spans="1:7" ht="18.600000000000001" customHeight="1" x14ac:dyDescent="0.3">
      <c r="A17" s="4"/>
      <c r="B17" s="57"/>
      <c r="C17" s="57" t="s">
        <v>107</v>
      </c>
      <c r="D17" s="4"/>
      <c r="F17" s="155"/>
      <c r="G17" s="165" t="s">
        <v>360</v>
      </c>
    </row>
    <row r="18" spans="1:7" ht="27.6" customHeight="1" x14ac:dyDescent="0.3">
      <c r="A18" s="4"/>
      <c r="B18" s="57"/>
      <c r="C18" s="57" t="s">
        <v>96</v>
      </c>
      <c r="D18" s="4"/>
      <c r="F18" s="155"/>
      <c r="G18" s="165" t="s">
        <v>360</v>
      </c>
    </row>
    <row r="19" spans="1:7" ht="18.600000000000001" customHeight="1" x14ac:dyDescent="0.3">
      <c r="A19" s="4"/>
      <c r="B19" s="57"/>
      <c r="C19" s="57"/>
      <c r="D19" s="4"/>
      <c r="F19" s="155"/>
    </row>
    <row r="20" spans="1:7" ht="18.600000000000001" customHeight="1" x14ac:dyDescent="0.3">
      <c r="A20" s="4"/>
      <c r="B20" s="230" t="s">
        <v>97</v>
      </c>
      <c r="C20" s="230"/>
      <c r="D20" s="4"/>
      <c r="F20" s="155"/>
    </row>
    <row r="21" spans="1:7" ht="18.600000000000001" customHeight="1" x14ac:dyDescent="0.3">
      <c r="A21" s="4"/>
      <c r="B21" s="58"/>
      <c r="C21" s="58"/>
      <c r="D21" s="4"/>
      <c r="F21" s="155"/>
    </row>
    <row r="22" spans="1:7" ht="39" customHeight="1" x14ac:dyDescent="0.3">
      <c r="A22" s="4"/>
      <c r="B22" s="198" t="s">
        <v>98</v>
      </c>
      <c r="C22" s="198"/>
      <c r="D22" s="4"/>
      <c r="F22" s="155"/>
    </row>
    <row r="23" spans="1:7" ht="14.4" customHeight="1" x14ac:dyDescent="0.3">
      <c r="A23" s="4"/>
      <c r="B23" s="4"/>
      <c r="C23" s="4"/>
      <c r="D23" s="4"/>
      <c r="F23" s="155"/>
    </row>
    <row r="24" spans="1:7" ht="17.399999999999999" customHeight="1" x14ac:dyDescent="0.3">
      <c r="A24" s="4"/>
      <c r="B24" s="4"/>
      <c r="C24" s="32"/>
      <c r="D24" s="4"/>
      <c r="F24" s="155"/>
      <c r="G24" s="165" t="s">
        <v>361</v>
      </c>
    </row>
    <row r="25" spans="1:7" x14ac:dyDescent="0.3">
      <c r="A25" s="4"/>
      <c r="B25" s="51"/>
      <c r="C25" s="52" t="s">
        <v>56</v>
      </c>
      <c r="D25" s="4"/>
      <c r="F25" s="155"/>
    </row>
    <row r="26" spans="1:7" x14ac:dyDescent="0.3">
      <c r="A26" s="4"/>
      <c r="B26" s="4"/>
      <c r="C26" s="52"/>
      <c r="D26" s="4"/>
      <c r="F26" s="155"/>
    </row>
    <row r="27" spans="1:7" x14ac:dyDescent="0.3">
      <c r="A27" s="4"/>
      <c r="B27" s="4"/>
      <c r="C27" s="4"/>
      <c r="D27" s="4"/>
      <c r="F27" s="155"/>
    </row>
    <row r="28" spans="1:7" s="6" customFormat="1" ht="24.6" customHeight="1" x14ac:dyDescent="0.3">
      <c r="A28" s="5"/>
      <c r="B28" s="195" t="s">
        <v>197</v>
      </c>
      <c r="C28" s="195"/>
      <c r="D28" s="19"/>
      <c r="E28" s="12"/>
      <c r="F28" s="155"/>
    </row>
    <row r="29" spans="1:7" s="6" customFormat="1" ht="18" customHeight="1" x14ac:dyDescent="0.3">
      <c r="A29" s="4"/>
      <c r="B29" s="16"/>
      <c r="C29" s="16"/>
      <c r="D29" s="16"/>
      <c r="E29" s="54"/>
      <c r="F29" s="155"/>
    </row>
    <row r="30" spans="1:7" s="6" customFormat="1" ht="28.95" customHeight="1" x14ac:dyDescent="0.3">
      <c r="A30" s="4"/>
      <c r="B30" s="4"/>
      <c r="C30" s="16" t="s">
        <v>183</v>
      </c>
      <c r="D30" s="16"/>
      <c r="E30" s="54"/>
      <c r="F30" s="155"/>
    </row>
    <row r="31" spans="1:7" s="6" customFormat="1" ht="18" customHeight="1" x14ac:dyDescent="0.3">
      <c r="A31" s="4"/>
      <c r="B31" s="4"/>
      <c r="C31" s="4"/>
      <c r="D31" s="4"/>
      <c r="E31" s="54"/>
      <c r="F31" s="155"/>
    </row>
    <row r="32" spans="1:7" ht="19.95" customHeight="1" x14ac:dyDescent="0.3">
      <c r="A32" s="13"/>
      <c r="B32" s="195" t="s">
        <v>110</v>
      </c>
      <c r="C32" s="195"/>
      <c r="D32" s="13"/>
      <c r="F32" s="155"/>
    </row>
    <row r="33" spans="1:6" ht="51" customHeight="1" x14ac:dyDescent="0.3">
      <c r="A33" s="4"/>
      <c r="B33" s="231" t="s">
        <v>184</v>
      </c>
      <c r="C33" s="231"/>
      <c r="D33" s="4"/>
      <c r="F33" s="155"/>
    </row>
    <row r="34" spans="1:6" ht="14.4" customHeight="1" x14ac:dyDescent="0.3">
      <c r="A34" s="4"/>
      <c r="B34" s="236" t="s">
        <v>168</v>
      </c>
      <c r="C34" s="236"/>
      <c r="D34" s="4"/>
      <c r="F34" s="155"/>
    </row>
    <row r="35" spans="1:6" ht="47.4" customHeight="1" x14ac:dyDescent="0.3">
      <c r="A35" s="4"/>
      <c r="B35" s="234" t="s">
        <v>99</v>
      </c>
      <c r="C35" s="234"/>
      <c r="D35" s="234"/>
      <c r="F35" s="155"/>
    </row>
    <row r="36" spans="1:6" x14ac:dyDescent="0.3">
      <c r="A36" s="55"/>
      <c r="B36" s="55"/>
      <c r="C36" s="55"/>
      <c r="D36" s="55"/>
      <c r="F36" s="155"/>
    </row>
    <row r="37" spans="1:6" s="56" customFormat="1" x14ac:dyDescent="0.3"/>
  </sheetData>
  <sheetProtection algorithmName="SHA-512" hashValue="bQp9Wp0PEk3xR7r9nYsGX7JmW6PulPEP4dRyEemgyxBQU1e6rD4hojlXHSEREeYTdoCpwSFFTVSHgFrD5wl1+w==" saltValue="QTO8XoiMKVBdEzL3EUXh2A==" spinCount="100000" sheet="1" objects="1" scenarios="1"/>
  <mergeCells count="16">
    <mergeCell ref="B22:C22"/>
    <mergeCell ref="B32:C32"/>
    <mergeCell ref="B33:C33"/>
    <mergeCell ref="B11:C11"/>
    <mergeCell ref="B35:D35"/>
    <mergeCell ref="B14:C14"/>
    <mergeCell ref="B15:C15"/>
    <mergeCell ref="B16:C16"/>
    <mergeCell ref="B34:C34"/>
    <mergeCell ref="B28:C28"/>
    <mergeCell ref="B2:C2"/>
    <mergeCell ref="B3:C3"/>
    <mergeCell ref="B20:C20"/>
    <mergeCell ref="B13:C13"/>
    <mergeCell ref="B9:C9"/>
    <mergeCell ref="B7:C7"/>
  </mergeCells>
  <dataValidations count="1">
    <dataValidation type="date" allowBlank="1" showInputMessage="1" showErrorMessage="1" sqref="C24" xr:uid="{37EA8661-240F-4EA9-8BD4-98FC47D0A353}">
      <formula1>44456</formula1>
      <formula2>46647</formula2>
    </dataValidation>
  </dataValidations>
  <hyperlinks>
    <hyperlink ref="B34" r:id="rId1" xr:uid="{B1340C53-1BAA-47E9-AA33-3B44E55AD738}"/>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locked="0" defaultSize="0" autoFill="0" autoLine="0" autoPict="0" altText="">
                <anchor moveWithCells="1">
                  <from>
                    <xdr:col>1</xdr:col>
                    <xdr:colOff>251460</xdr:colOff>
                    <xdr:row>17</xdr:row>
                    <xdr:rowOff>38100</xdr:rowOff>
                  </from>
                  <to>
                    <xdr:col>1</xdr:col>
                    <xdr:colOff>480060</xdr:colOff>
                    <xdr:row>17</xdr:row>
                    <xdr:rowOff>297180</xdr:rowOff>
                  </to>
                </anchor>
              </controlPr>
            </control>
          </mc:Choice>
        </mc:AlternateContent>
        <mc:AlternateContent xmlns:mc="http://schemas.openxmlformats.org/markup-compatibility/2006">
          <mc:Choice Requires="x14">
            <control shapeId="5126" r:id="rId5" name="Check Box 6">
              <controlPr locked="0" defaultSize="0" autoFill="0" autoLine="0" autoPict="0" altText="">
                <anchor moveWithCells="1">
                  <from>
                    <xdr:col>1</xdr:col>
                    <xdr:colOff>251460</xdr:colOff>
                    <xdr:row>15</xdr:row>
                    <xdr:rowOff>594360</xdr:rowOff>
                  </from>
                  <to>
                    <xdr:col>1</xdr:col>
                    <xdr:colOff>487680</xdr:colOff>
                    <xdr:row>17</xdr:row>
                    <xdr:rowOff>22860</xdr:rowOff>
                  </to>
                </anchor>
              </controlPr>
            </control>
          </mc:Choice>
        </mc:AlternateContent>
        <mc:AlternateContent xmlns:mc="http://schemas.openxmlformats.org/markup-compatibility/2006">
          <mc:Choice Requires="x14">
            <control shapeId="5133" r:id="rId6" name="Check Box 13">
              <controlPr locked="0" defaultSize="0" autoFill="0" autoLine="0" autoPict="0" altText="">
                <anchor moveWithCells="1">
                  <from>
                    <xdr:col>1</xdr:col>
                    <xdr:colOff>251460</xdr:colOff>
                    <xdr:row>29</xdr:row>
                    <xdr:rowOff>38100</xdr:rowOff>
                  </from>
                  <to>
                    <xdr:col>1</xdr:col>
                    <xdr:colOff>480060</xdr:colOff>
                    <xdr:row>29</xdr:row>
                    <xdr:rowOff>289560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5"/>
  <sheetViews>
    <sheetView topLeftCell="A20" zoomScale="120" zoomScaleNormal="120" workbookViewId="0">
      <selection activeCell="G40" sqref="G40"/>
    </sheetView>
  </sheetViews>
  <sheetFormatPr baseColWidth="10" defaultColWidth="11.5546875" defaultRowHeight="13.2" x14ac:dyDescent="0.3"/>
  <cols>
    <col min="1" max="1" width="3.6640625" style="65" customWidth="1"/>
    <col min="2" max="2" width="54.6640625" style="65" customWidth="1"/>
    <col min="3" max="3" width="17.44140625" style="65" customWidth="1"/>
    <col min="4" max="4" width="22.109375" style="65" customWidth="1"/>
    <col min="5" max="5" width="10.33203125" style="65" customWidth="1"/>
    <col min="6" max="6" width="19.5546875" style="65" customWidth="1"/>
    <col min="7" max="7" width="25.33203125" style="65" customWidth="1"/>
    <col min="8" max="8" width="7.6640625" style="65" customWidth="1"/>
    <col min="9" max="9" width="11.5546875" style="65" customWidth="1"/>
    <col min="10" max="10" width="14" style="65" bestFit="1" customWidth="1"/>
    <col min="11" max="16384" width="11.5546875" style="65"/>
  </cols>
  <sheetData>
    <row r="1" spans="1:11" ht="7.95" customHeight="1" x14ac:dyDescent="0.3">
      <c r="A1" s="5"/>
      <c r="B1" s="5"/>
      <c r="C1" s="5"/>
      <c r="D1" s="5"/>
      <c r="E1" s="5"/>
      <c r="F1" s="5"/>
      <c r="G1" s="5"/>
      <c r="H1" s="5"/>
      <c r="J1" s="176"/>
    </row>
    <row r="2" spans="1:11" ht="31.95" customHeight="1" x14ac:dyDescent="0.3">
      <c r="A2" s="5"/>
      <c r="B2" s="239" t="s">
        <v>95</v>
      </c>
      <c r="C2" s="239"/>
      <c r="D2" s="239"/>
      <c r="E2" s="239"/>
      <c r="F2" s="239"/>
      <c r="G2" s="5"/>
      <c r="H2" s="5"/>
      <c r="J2" s="176" t="s">
        <v>326</v>
      </c>
    </row>
    <row r="3" spans="1:11" ht="10.95" customHeight="1" x14ac:dyDescent="0.3">
      <c r="A3" s="5"/>
      <c r="B3" s="240"/>
      <c r="C3" s="240"/>
      <c r="D3" s="240"/>
      <c r="E3" s="67"/>
      <c r="F3" s="5"/>
      <c r="G3" s="5"/>
      <c r="H3" s="5"/>
      <c r="J3" s="176"/>
    </row>
    <row r="4" spans="1:11" ht="13.8" x14ac:dyDescent="0.3">
      <c r="A4" s="5"/>
      <c r="B4" s="240" t="s">
        <v>59</v>
      </c>
      <c r="C4" s="240"/>
      <c r="D4" s="240"/>
      <c r="E4" s="240"/>
      <c r="F4" s="240"/>
      <c r="G4" s="5"/>
      <c r="H4" s="5"/>
      <c r="J4" s="176"/>
    </row>
    <row r="5" spans="1:11" x14ac:dyDescent="0.3">
      <c r="A5" s="5"/>
      <c r="B5" s="68"/>
      <c r="C5" s="68"/>
      <c r="D5" s="68"/>
      <c r="E5" s="68"/>
      <c r="F5" s="5"/>
      <c r="G5" s="5"/>
      <c r="H5" s="5"/>
      <c r="J5" s="176"/>
    </row>
    <row r="6" spans="1:11" x14ac:dyDescent="0.3">
      <c r="A6" s="4"/>
      <c r="B6" s="4"/>
      <c r="C6" s="4"/>
      <c r="D6" s="4"/>
      <c r="E6" s="4"/>
      <c r="F6" s="4"/>
      <c r="G6" s="4"/>
      <c r="H6" s="4"/>
      <c r="J6" s="155"/>
    </row>
    <row r="7" spans="1:11" ht="20.7" customHeight="1" x14ac:dyDescent="0.3">
      <c r="A7" s="7"/>
      <c r="B7" s="195" t="s">
        <v>9</v>
      </c>
      <c r="C7" s="195"/>
      <c r="D7" s="195"/>
      <c r="E7" s="19"/>
      <c r="F7" s="7"/>
      <c r="G7" s="5"/>
      <c r="H7" s="5"/>
      <c r="J7" s="155"/>
    </row>
    <row r="8" spans="1:11" x14ac:dyDescent="0.3">
      <c r="A8" s="4"/>
      <c r="B8" s="4"/>
      <c r="C8" s="4"/>
      <c r="D8" s="4"/>
      <c r="E8" s="4"/>
      <c r="F8" s="4"/>
      <c r="G8" s="4"/>
      <c r="H8" s="4"/>
      <c r="J8" s="155"/>
    </row>
    <row r="9" spans="1:11" ht="20.7" customHeight="1" x14ac:dyDescent="0.3">
      <c r="A9" s="4"/>
      <c r="B9" s="4" t="s">
        <v>24</v>
      </c>
      <c r="C9" s="4"/>
      <c r="D9" s="244">
        <f>Demandeur!D12</f>
        <v>0</v>
      </c>
      <c r="E9" s="245"/>
      <c r="F9" s="245"/>
      <c r="G9" s="246"/>
      <c r="H9" s="4"/>
      <c r="J9" s="155"/>
    </row>
    <row r="10" spans="1:11" ht="18" customHeight="1" x14ac:dyDescent="0.3">
      <c r="A10" s="4"/>
      <c r="B10" s="4" t="s">
        <v>6</v>
      </c>
      <c r="C10" s="4"/>
      <c r="D10" s="241">
        <f>Demandeur!D24</f>
        <v>0</v>
      </c>
      <c r="E10" s="242"/>
      <c r="F10" s="242"/>
      <c r="G10" s="243"/>
      <c r="H10" s="4"/>
      <c r="J10" s="155"/>
    </row>
    <row r="11" spans="1:11" ht="18" customHeight="1" x14ac:dyDescent="0.3">
      <c r="A11" s="4"/>
      <c r="B11" s="4" t="s">
        <v>7</v>
      </c>
      <c r="C11" s="4"/>
      <c r="D11" s="241">
        <f>Demandeur!D25</f>
        <v>0</v>
      </c>
      <c r="E11" s="242"/>
      <c r="F11" s="242"/>
      <c r="G11" s="243"/>
      <c r="H11" s="4"/>
      <c r="J11" s="155"/>
    </row>
    <row r="12" spans="1:11" ht="18" customHeight="1" x14ac:dyDescent="0.3">
      <c r="A12" s="4"/>
      <c r="B12" s="4"/>
      <c r="C12" s="4"/>
      <c r="D12" s="4"/>
      <c r="E12" s="4"/>
      <c r="F12" s="4"/>
      <c r="G12" s="4"/>
      <c r="H12" s="4"/>
      <c r="J12" s="155"/>
      <c r="K12" s="66"/>
    </row>
    <row r="13" spans="1:11" ht="18" customHeight="1" x14ac:dyDescent="0.3">
      <c r="A13" s="4"/>
      <c r="B13" s="4" t="s">
        <v>76</v>
      </c>
      <c r="C13" s="4"/>
      <c r="D13" s="247">
        <f>Demandeur!D40</f>
        <v>0</v>
      </c>
      <c r="E13" s="248"/>
      <c r="F13" s="248"/>
      <c r="G13" s="249"/>
      <c r="H13" s="4"/>
      <c r="J13" s="155"/>
    </row>
    <row r="14" spans="1:11" ht="18" customHeight="1" x14ac:dyDescent="0.3">
      <c r="A14" s="4"/>
      <c r="B14" s="4" t="s">
        <v>15</v>
      </c>
      <c r="C14" s="4"/>
      <c r="D14" s="250">
        <f>Demandeur!D42</f>
        <v>0</v>
      </c>
      <c r="E14" s="251"/>
      <c r="F14" s="251"/>
      <c r="G14" s="252"/>
      <c r="H14" s="4"/>
      <c r="J14" s="155"/>
    </row>
    <row r="15" spans="1:11" ht="18" customHeight="1" x14ac:dyDescent="0.3">
      <c r="A15" s="4"/>
      <c r="B15" s="4" t="s">
        <v>207</v>
      </c>
      <c r="C15" s="4"/>
      <c r="D15" s="107" t="str">
        <f>Demandeur!G45</f>
        <v>Non</v>
      </c>
      <c r="E15" s="108"/>
      <c r="F15" s="108"/>
      <c r="G15" s="109"/>
      <c r="H15" s="4"/>
      <c r="J15" s="155"/>
    </row>
    <row r="16" spans="1:11" ht="18" customHeight="1" x14ac:dyDescent="0.3">
      <c r="A16" s="4"/>
      <c r="B16" s="4"/>
      <c r="C16" s="4"/>
      <c r="D16" s="16"/>
      <c r="E16" s="4"/>
      <c r="F16" s="4"/>
      <c r="G16" s="4"/>
      <c r="H16" s="4"/>
      <c r="J16" s="155"/>
    </row>
    <row r="17" spans="1:10" ht="18" customHeight="1" x14ac:dyDescent="0.3">
      <c r="A17" s="4"/>
      <c r="B17" s="4" t="s">
        <v>146</v>
      </c>
      <c r="C17" s="4"/>
      <c r="D17" s="64"/>
      <c r="E17" s="4"/>
      <c r="F17" s="16"/>
      <c r="G17" s="16"/>
      <c r="H17" s="4"/>
      <c r="J17" s="155"/>
    </row>
    <row r="18" spans="1:10" ht="18" customHeight="1" x14ac:dyDescent="0.3">
      <c r="A18" s="4"/>
      <c r="B18" s="4" t="s">
        <v>147</v>
      </c>
      <c r="C18" s="4"/>
      <c r="D18" s="64"/>
      <c r="E18" s="4"/>
      <c r="F18" s="16"/>
      <c r="G18" s="16"/>
      <c r="H18" s="4"/>
      <c r="J18" s="155"/>
    </row>
    <row r="19" spans="1:10" ht="18" customHeight="1" x14ac:dyDescent="0.3">
      <c r="A19" s="4"/>
      <c r="B19" s="4" t="s">
        <v>253</v>
      </c>
      <c r="C19" s="4"/>
      <c r="D19" s="64"/>
      <c r="E19" s="4"/>
      <c r="F19" s="16"/>
      <c r="G19" s="16"/>
      <c r="H19" s="4"/>
      <c r="J19" s="155"/>
    </row>
    <row r="20" spans="1:10" ht="18" customHeight="1" x14ac:dyDescent="0.3">
      <c r="A20" s="4"/>
      <c r="B20" s="4"/>
      <c r="C20" s="4"/>
      <c r="D20" s="4"/>
      <c r="E20" s="4"/>
      <c r="F20" s="4"/>
      <c r="G20" s="4"/>
      <c r="H20" s="4"/>
      <c r="J20" s="155"/>
    </row>
    <row r="21" spans="1:10" ht="24.6" customHeight="1" x14ac:dyDescent="0.3">
      <c r="A21" s="10"/>
      <c r="B21" s="195" t="s">
        <v>23</v>
      </c>
      <c r="C21" s="195"/>
      <c r="D21" s="195"/>
      <c r="E21" s="19"/>
      <c r="F21" s="10"/>
      <c r="G21" s="5"/>
      <c r="H21" s="5"/>
      <c r="J21" s="155"/>
    </row>
    <row r="22" spans="1:10" ht="18" customHeight="1" x14ac:dyDescent="0.3">
      <c r="A22" s="4"/>
      <c r="B22" s="4"/>
      <c r="C22" s="4"/>
      <c r="D22" s="4"/>
      <c r="E22" s="4"/>
      <c r="F22" s="4"/>
      <c r="G22" s="4"/>
      <c r="H22" s="4"/>
      <c r="J22" s="155"/>
    </row>
    <row r="23" spans="1:10" ht="18" customHeight="1" x14ac:dyDescent="0.3">
      <c r="A23" s="4"/>
      <c r="B23" s="11" t="s">
        <v>25</v>
      </c>
      <c r="C23" s="4"/>
      <c r="D23" s="247" t="str">
        <f>'Événement visé'!D9</f>
        <v xml:space="preserve"> </v>
      </c>
      <c r="E23" s="248"/>
      <c r="F23" s="248"/>
      <c r="G23" s="249"/>
      <c r="H23" s="4"/>
      <c r="J23" s="155"/>
    </row>
    <row r="24" spans="1:10" ht="18" customHeight="1" x14ac:dyDescent="0.3">
      <c r="A24" s="4"/>
      <c r="B24" s="4"/>
      <c r="C24" s="4"/>
      <c r="D24" s="4"/>
      <c r="E24" s="4"/>
      <c r="F24" s="4"/>
      <c r="G24" s="4"/>
      <c r="H24" s="4"/>
      <c r="J24" s="155"/>
    </row>
    <row r="25" spans="1:10" ht="18" customHeight="1" x14ac:dyDescent="0.3">
      <c r="A25" s="4"/>
      <c r="B25" s="11" t="s">
        <v>313</v>
      </c>
      <c r="C25" s="4"/>
      <c r="D25" s="247" t="str">
        <f>'Événement visé'!D11</f>
        <v xml:space="preserve"> </v>
      </c>
      <c r="E25" s="248"/>
      <c r="F25" s="248"/>
      <c r="G25" s="249"/>
      <c r="H25" s="4"/>
      <c r="J25" s="155"/>
    </row>
    <row r="26" spans="1:10" ht="10.95" customHeight="1" x14ac:dyDescent="0.3">
      <c r="A26" s="4"/>
      <c r="B26" s="4"/>
      <c r="C26" s="4"/>
      <c r="D26" s="4"/>
      <c r="E26" s="4"/>
      <c r="F26" s="4"/>
      <c r="G26" s="4"/>
      <c r="H26" s="4"/>
      <c r="J26" s="155"/>
    </row>
    <row r="27" spans="1:10" ht="25.2" x14ac:dyDescent="0.3">
      <c r="A27" s="4"/>
      <c r="B27" s="11" t="str">
        <f>'Événement visé'!B13</f>
        <v>Association, fédération ou entreprise organisatrice (si différente de l'entité demanderesse)</v>
      </c>
      <c r="C27" s="4"/>
      <c r="D27" s="247">
        <f>'Événement visé'!D13</f>
        <v>0</v>
      </c>
      <c r="E27" s="248"/>
      <c r="F27" s="248"/>
      <c r="G27" s="249"/>
      <c r="H27" s="4"/>
      <c r="J27" s="155"/>
    </row>
    <row r="28" spans="1:10" ht="10.95" customHeight="1" x14ac:dyDescent="0.3">
      <c r="A28" s="4"/>
      <c r="B28" s="4"/>
      <c r="C28" s="4"/>
      <c r="D28" s="4"/>
      <c r="E28" s="4"/>
      <c r="F28" s="4"/>
      <c r="G28" s="4"/>
      <c r="H28" s="4"/>
      <c r="J28" s="155"/>
    </row>
    <row r="29" spans="1:10" ht="17.7" customHeight="1" x14ac:dyDescent="0.3">
      <c r="A29" s="4"/>
      <c r="B29" s="198" t="s">
        <v>57</v>
      </c>
      <c r="C29" s="216"/>
      <c r="D29" s="85" t="str">
        <f>IF('Événement visé'!D17="","",'Événement visé'!D17)</f>
        <v/>
      </c>
      <c r="E29" s="20"/>
      <c r="F29" s="4" t="str">
        <f>IF(D29="","",(D29-D28)+1)</f>
        <v/>
      </c>
      <c r="G29" s="4" t="s">
        <v>145</v>
      </c>
      <c r="H29" s="4"/>
      <c r="J29" s="155"/>
    </row>
    <row r="30" spans="1:10" ht="17.7" customHeight="1" x14ac:dyDescent="0.3">
      <c r="A30" s="4"/>
      <c r="B30" s="253" t="s">
        <v>58</v>
      </c>
      <c r="C30" s="254"/>
      <c r="D30" s="85" t="str">
        <f>IF('Événement visé'!D18="","",'Événement visé'!D18)</f>
        <v/>
      </c>
      <c r="E30" s="20"/>
      <c r="F30" s="4"/>
      <c r="G30" s="4"/>
      <c r="H30" s="4"/>
      <c r="J30" s="155"/>
    </row>
    <row r="31" spans="1:10" ht="10.95" customHeight="1" x14ac:dyDescent="0.3">
      <c r="A31" s="4"/>
      <c r="B31" s="4"/>
      <c r="C31" s="4"/>
      <c r="D31" s="4"/>
      <c r="E31" s="4"/>
      <c r="F31" s="4"/>
      <c r="G31" s="4"/>
      <c r="H31" s="4"/>
      <c r="J31" s="155"/>
    </row>
    <row r="32" spans="1:10" ht="26.7" customHeight="1" x14ac:dyDescent="0.3">
      <c r="A32" s="4"/>
      <c r="B32" s="4" t="s">
        <v>26</v>
      </c>
      <c r="C32" s="4"/>
      <c r="D32" s="247">
        <f>'Événement visé'!D20</f>
        <v>0</v>
      </c>
      <c r="E32" s="248"/>
      <c r="F32" s="249"/>
      <c r="G32" s="4"/>
      <c r="H32" s="4"/>
      <c r="J32" s="155"/>
    </row>
    <row r="33" spans="1:10" ht="18" customHeight="1" x14ac:dyDescent="0.3">
      <c r="A33" s="4"/>
      <c r="B33" s="4" t="s">
        <v>130</v>
      </c>
      <c r="C33" s="4"/>
      <c r="D33" s="241">
        <f>'Événement visé'!D33</f>
        <v>0</v>
      </c>
      <c r="E33" s="242"/>
      <c r="F33" s="243"/>
      <c r="G33" s="4"/>
      <c r="H33" s="4"/>
      <c r="J33" s="155"/>
    </row>
    <row r="34" spans="1:10" ht="18" customHeight="1" x14ac:dyDescent="0.3">
      <c r="A34" s="4"/>
      <c r="B34" s="16"/>
      <c r="C34" s="16"/>
      <c r="D34" s="16"/>
      <c r="E34" s="79"/>
      <c r="F34" s="79"/>
      <c r="G34" s="4"/>
      <c r="H34" s="4"/>
      <c r="J34" s="155"/>
    </row>
    <row r="35" spans="1:10" ht="23.7" customHeight="1" x14ac:dyDescent="0.3">
      <c r="A35" s="10"/>
      <c r="B35" s="195" t="s">
        <v>72</v>
      </c>
      <c r="C35" s="195"/>
      <c r="D35" s="195"/>
      <c r="E35" s="10"/>
      <c r="F35" s="10"/>
      <c r="G35" s="10"/>
      <c r="H35" s="10"/>
      <c r="J35" s="155"/>
    </row>
    <row r="36" spans="1:10" ht="10.35" customHeight="1" x14ac:dyDescent="0.3">
      <c r="A36" s="11"/>
      <c r="B36" s="86"/>
      <c r="C36" s="86"/>
      <c r="D36" s="86"/>
      <c r="E36" s="11"/>
      <c r="F36" s="11"/>
      <c r="G36" s="11"/>
      <c r="H36" s="11"/>
      <c r="J36" s="155"/>
    </row>
    <row r="37" spans="1:10" ht="18" customHeight="1" x14ac:dyDescent="0.3">
      <c r="A37" s="4"/>
      <c r="B37" s="87" t="s">
        <v>125</v>
      </c>
      <c r="C37" s="16"/>
      <c r="D37" s="16"/>
      <c r="E37" s="4"/>
      <c r="F37" s="4"/>
      <c r="G37" s="4"/>
      <c r="H37" s="4"/>
      <c r="J37" s="155"/>
    </row>
    <row r="38" spans="1:10" ht="18" customHeight="1" x14ac:dyDescent="0.3">
      <c r="A38" s="4"/>
      <c r="B38" s="87" t="s">
        <v>126</v>
      </c>
      <c r="C38" s="4"/>
      <c r="D38" s="79"/>
      <c r="E38" s="4"/>
      <c r="F38" s="4"/>
      <c r="G38" s="4"/>
      <c r="H38" s="4"/>
      <c r="J38" s="155"/>
    </row>
    <row r="39" spans="1:10" ht="18" customHeight="1" x14ac:dyDescent="0.3">
      <c r="A39" s="4"/>
      <c r="B39" s="87" t="s">
        <v>292</v>
      </c>
      <c r="C39" s="4"/>
      <c r="D39" s="79"/>
      <c r="E39" s="4"/>
      <c r="F39" s="4"/>
      <c r="G39" s="4"/>
      <c r="H39" s="4"/>
      <c r="J39" s="155"/>
    </row>
    <row r="40" spans="1:10" ht="18" customHeight="1" x14ac:dyDescent="0.3">
      <c r="A40" s="4"/>
      <c r="B40" s="258" t="s">
        <v>124</v>
      </c>
      <c r="C40" s="258"/>
      <c r="D40" s="258"/>
      <c r="E40" s="94"/>
      <c r="F40" s="131" t="s">
        <v>220</v>
      </c>
      <c r="G40" s="95"/>
      <c r="H40" s="4"/>
      <c r="J40" s="155"/>
    </row>
    <row r="41" spans="1:10" ht="18" customHeight="1" x14ac:dyDescent="0.3">
      <c r="A41" s="4"/>
      <c r="B41" s="258" t="s">
        <v>149</v>
      </c>
      <c r="C41" s="258"/>
      <c r="D41" s="258"/>
      <c r="E41" s="258"/>
      <c r="F41" s="258"/>
      <c r="G41" s="258"/>
      <c r="H41" s="4"/>
      <c r="J41" s="155"/>
    </row>
    <row r="42" spans="1:10" ht="18" customHeight="1" x14ac:dyDescent="0.3">
      <c r="A42" s="4"/>
      <c r="B42" s="258" t="s">
        <v>73</v>
      </c>
      <c r="C42" s="258"/>
      <c r="D42" s="258"/>
      <c r="E42" s="258"/>
      <c r="F42" s="258"/>
      <c r="G42" s="4"/>
      <c r="H42" s="4"/>
      <c r="J42" s="155"/>
    </row>
    <row r="43" spans="1:10" ht="18" customHeight="1" x14ac:dyDescent="0.3">
      <c r="A43" s="4"/>
      <c r="B43" s="79" t="s">
        <v>284</v>
      </c>
      <c r="C43" s="4"/>
      <c r="D43" s="79"/>
      <c r="E43" s="4"/>
      <c r="F43" s="4"/>
      <c r="G43" s="4"/>
      <c r="H43" s="4"/>
      <c r="J43" s="155"/>
    </row>
    <row r="44" spans="1:10" ht="18" customHeight="1" x14ac:dyDescent="0.3">
      <c r="A44" s="4"/>
      <c r="B44" s="96" t="s">
        <v>221</v>
      </c>
      <c r="C44" s="97"/>
      <c r="D44" s="97"/>
      <c r="E44" s="79"/>
      <c r="F44" s="79"/>
      <c r="G44" s="4"/>
      <c r="H44" s="4"/>
      <c r="J44" s="155"/>
    </row>
    <row r="45" spans="1:10" ht="18" customHeight="1" x14ac:dyDescent="0.3">
      <c r="A45" s="4"/>
      <c r="B45" s="258" t="s">
        <v>222</v>
      </c>
      <c r="C45" s="258"/>
      <c r="D45" s="258"/>
      <c r="E45" s="258"/>
      <c r="F45" s="258"/>
      <c r="G45" s="4"/>
      <c r="H45" s="4"/>
      <c r="J45" s="155"/>
    </row>
    <row r="46" spans="1:10" ht="18" customHeight="1" x14ac:dyDescent="0.3">
      <c r="A46" s="4"/>
      <c r="B46" s="4"/>
      <c r="C46" s="4"/>
      <c r="D46" s="79"/>
      <c r="E46" s="79"/>
      <c r="F46" s="79"/>
      <c r="G46" s="4"/>
      <c r="H46" s="4"/>
      <c r="J46" s="155"/>
    </row>
    <row r="47" spans="1:10" ht="24.6" customHeight="1" x14ac:dyDescent="0.3">
      <c r="A47" s="10"/>
      <c r="B47" s="13" t="s">
        <v>258</v>
      </c>
      <c r="C47" s="10"/>
      <c r="D47" s="10"/>
      <c r="E47" s="19"/>
      <c r="F47" s="10"/>
      <c r="G47" s="5"/>
      <c r="H47" s="5"/>
      <c r="J47" s="155"/>
    </row>
    <row r="48" spans="1:10" ht="18" customHeight="1" x14ac:dyDescent="0.3">
      <c r="A48" s="4"/>
      <c r="B48" s="4"/>
      <c r="C48" s="4"/>
      <c r="D48" s="4"/>
      <c r="E48" s="4"/>
      <c r="F48" s="4"/>
      <c r="G48" s="4"/>
      <c r="H48" s="4"/>
      <c r="J48" s="155"/>
    </row>
    <row r="49" spans="1:10" ht="18" customHeight="1" x14ac:dyDescent="0.3">
      <c r="A49" s="4"/>
      <c r="B49" s="11" t="s">
        <v>223</v>
      </c>
      <c r="C49" s="74" t="s">
        <v>65</v>
      </c>
      <c r="D49" s="74" t="s">
        <v>66</v>
      </c>
      <c r="E49" s="74" t="s">
        <v>67</v>
      </c>
      <c r="F49" s="74" t="s">
        <v>68</v>
      </c>
      <c r="G49" s="11" t="s">
        <v>69</v>
      </c>
      <c r="H49" s="75"/>
      <c r="J49" s="155"/>
    </row>
    <row r="50" spans="1:10" ht="39.6" x14ac:dyDescent="0.3">
      <c r="A50" s="4"/>
      <c r="B50" s="4" t="s">
        <v>293</v>
      </c>
      <c r="C50" s="83">
        <v>2</v>
      </c>
      <c r="D50" s="88">
        <f>'Événement visé'!D41</f>
        <v>0</v>
      </c>
      <c r="E50" s="89">
        <f>IF($D50&gt;=200,2,IF($D50&gt;=50,1,0))</f>
        <v>0</v>
      </c>
      <c r="F50" s="81" t="s">
        <v>135</v>
      </c>
      <c r="G50" s="82"/>
      <c r="H50" s="4"/>
      <c r="J50" s="155"/>
    </row>
    <row r="51" spans="1:10" ht="13.8" x14ac:dyDescent="0.3">
      <c r="A51" s="4"/>
      <c r="B51" s="3" t="s">
        <v>131</v>
      </c>
      <c r="C51" s="83">
        <v>2</v>
      </c>
      <c r="D51" s="90">
        <f>'Événement visé'!D42</f>
        <v>0</v>
      </c>
      <c r="E51" s="89">
        <f>IF($D51&gt;=0.5,2,0)</f>
        <v>0</v>
      </c>
      <c r="F51" s="81" t="s">
        <v>281</v>
      </c>
      <c r="G51" s="82"/>
      <c r="H51" s="4"/>
      <c r="J51" s="155"/>
    </row>
    <row r="52" spans="1:10" ht="19.95" customHeight="1" x14ac:dyDescent="0.3">
      <c r="A52" s="4"/>
      <c r="B52" s="4" t="s">
        <v>132</v>
      </c>
      <c r="C52" s="83">
        <v>1</v>
      </c>
      <c r="D52" s="83">
        <f>'Événement visé'!D35</f>
        <v>0</v>
      </c>
      <c r="E52" s="62"/>
      <c r="F52" s="81" t="s">
        <v>134</v>
      </c>
      <c r="G52" s="82"/>
      <c r="H52" s="4"/>
      <c r="J52" s="155"/>
    </row>
    <row r="53" spans="1:10" ht="39.6" x14ac:dyDescent="0.3">
      <c r="A53" s="4"/>
      <c r="B53" s="4" t="s">
        <v>63</v>
      </c>
      <c r="C53" s="83">
        <v>1</v>
      </c>
      <c r="D53" s="83">
        <f>'Événement visé'!D25</f>
        <v>0</v>
      </c>
      <c r="E53" s="62"/>
      <c r="F53" s="81" t="s">
        <v>156</v>
      </c>
      <c r="G53" s="82"/>
      <c r="H53" s="4"/>
      <c r="J53" s="155"/>
    </row>
    <row r="54" spans="1:10" ht="13.8" x14ac:dyDescent="0.3">
      <c r="A54" s="4"/>
      <c r="B54" s="4" t="s">
        <v>133</v>
      </c>
      <c r="C54" s="83">
        <v>1</v>
      </c>
      <c r="D54" s="84">
        <f>'Événement visé'!D56</f>
        <v>0</v>
      </c>
      <c r="E54" s="62"/>
      <c r="F54" s="81" t="s">
        <v>134</v>
      </c>
      <c r="G54" s="82"/>
      <c r="H54" s="4"/>
      <c r="J54" s="155"/>
    </row>
    <row r="55" spans="1:10" ht="19.95" customHeight="1" x14ac:dyDescent="0.3">
      <c r="A55" s="4"/>
      <c r="B55" s="4" t="s">
        <v>55</v>
      </c>
      <c r="C55" s="83">
        <v>1</v>
      </c>
      <c r="D55" s="83" t="s">
        <v>157</v>
      </c>
      <c r="E55" s="62"/>
      <c r="F55" s="81" t="s">
        <v>134</v>
      </c>
      <c r="G55" s="82"/>
      <c r="H55" s="4"/>
      <c r="J55" s="155"/>
    </row>
    <row r="56" spans="1:10" ht="19.95" customHeight="1" x14ac:dyDescent="0.3">
      <c r="A56" s="4"/>
      <c r="B56" s="4" t="s">
        <v>136</v>
      </c>
      <c r="C56" s="83">
        <v>1</v>
      </c>
      <c r="D56" s="83" t="s">
        <v>148</v>
      </c>
      <c r="E56" s="62"/>
      <c r="F56" s="81" t="s">
        <v>134</v>
      </c>
      <c r="G56" s="82"/>
      <c r="H56" s="4"/>
      <c r="J56" s="155"/>
    </row>
    <row r="57" spans="1:10" ht="26.4" x14ac:dyDescent="0.3">
      <c r="A57" s="4"/>
      <c r="B57" s="104" t="s">
        <v>137</v>
      </c>
      <c r="C57" s="105">
        <v>1</v>
      </c>
      <c r="D57" s="105" t="s">
        <v>148</v>
      </c>
      <c r="E57" s="63"/>
      <c r="F57" s="102" t="s">
        <v>134</v>
      </c>
      <c r="G57" s="103" t="s">
        <v>167</v>
      </c>
      <c r="H57" s="4"/>
      <c r="J57" s="155"/>
    </row>
    <row r="58" spans="1:10" ht="9" customHeight="1" x14ac:dyDescent="0.3">
      <c r="A58" s="4"/>
      <c r="B58" s="4"/>
      <c r="C58" s="4"/>
      <c r="D58" s="9"/>
      <c r="E58" s="9"/>
      <c r="F58" s="9"/>
      <c r="G58" s="4"/>
      <c r="H58" s="75"/>
      <c r="J58" s="155"/>
    </row>
    <row r="59" spans="1:10" ht="18" customHeight="1" x14ac:dyDescent="0.3">
      <c r="A59" s="4"/>
      <c r="B59" s="76" t="s">
        <v>60</v>
      </c>
      <c r="C59" s="77">
        <f>SUM(C50:C57)</f>
        <v>10</v>
      </c>
      <c r="D59" s="4"/>
      <c r="E59" s="78">
        <f>SUM(E50:E57)</f>
        <v>0</v>
      </c>
      <c r="F59" s="4"/>
      <c r="G59" s="4"/>
      <c r="H59" s="75"/>
      <c r="J59" s="155"/>
    </row>
    <row r="60" spans="1:10" ht="22.35" customHeight="1" x14ac:dyDescent="0.3">
      <c r="A60" s="4"/>
      <c r="B60" s="11"/>
      <c r="C60" s="11"/>
      <c r="D60" s="11"/>
      <c r="E60" s="106" t="s">
        <v>224</v>
      </c>
      <c r="F60" s="4"/>
      <c r="G60" s="4"/>
      <c r="H60" s="75"/>
      <c r="J60" s="155"/>
    </row>
    <row r="61" spans="1:10" ht="18" customHeight="1" x14ac:dyDescent="0.3">
      <c r="A61" s="4"/>
      <c r="B61" s="4"/>
      <c r="C61" s="4"/>
      <c r="D61" s="79"/>
      <c r="E61" s="79"/>
      <c r="F61" s="79"/>
      <c r="G61" s="4"/>
      <c r="H61" s="4"/>
      <c r="J61" s="155"/>
    </row>
    <row r="62" spans="1:10" ht="24.6" customHeight="1" x14ac:dyDescent="0.3">
      <c r="A62" s="10"/>
      <c r="B62" s="195" t="s">
        <v>71</v>
      </c>
      <c r="C62" s="195"/>
      <c r="D62" s="195"/>
      <c r="E62" s="19"/>
      <c r="F62" s="10"/>
      <c r="G62" s="5"/>
      <c r="H62" s="5"/>
      <c r="J62" s="155"/>
    </row>
    <row r="63" spans="1:10" ht="18" customHeight="1" x14ac:dyDescent="0.3">
      <c r="A63" s="4"/>
      <c r="B63" s="4"/>
      <c r="C63" s="4"/>
      <c r="D63" s="4"/>
      <c r="E63" s="4"/>
      <c r="F63" s="4"/>
      <c r="G63" s="4"/>
      <c r="H63" s="4"/>
      <c r="J63" s="155"/>
    </row>
    <row r="64" spans="1:10" ht="18" customHeight="1" x14ac:dyDescent="0.3">
      <c r="A64" s="4"/>
      <c r="B64" s="100" t="s">
        <v>138</v>
      </c>
      <c r="C64" s="101"/>
      <c r="D64" s="4"/>
      <c r="E64" s="256" t="s">
        <v>241</v>
      </c>
      <c r="F64" s="256"/>
      <c r="G64" s="116"/>
      <c r="H64" s="4"/>
      <c r="J64" s="155"/>
    </row>
    <row r="65" spans="1:10" ht="18" customHeight="1" x14ac:dyDescent="0.3">
      <c r="A65" s="4"/>
      <c r="B65" s="8" t="s">
        <v>70</v>
      </c>
      <c r="C65" s="70">
        <f>'Volet 1'!D48</f>
        <v>0</v>
      </c>
      <c r="D65" s="73"/>
      <c r="E65" s="257" t="s">
        <v>242</v>
      </c>
      <c r="F65" s="257"/>
      <c r="G65" s="70">
        <f>'Calcul volet3 selon analyse ATR'!D8</f>
        <v>0</v>
      </c>
      <c r="H65" s="75"/>
      <c r="J65" s="155"/>
    </row>
    <row r="66" spans="1:10" ht="18" customHeight="1" x14ac:dyDescent="0.3">
      <c r="A66" s="4"/>
      <c r="B66" s="8" t="s">
        <v>90</v>
      </c>
      <c r="C66" s="70">
        <f>'Volet 1'!D39</f>
        <v>0</v>
      </c>
      <c r="D66" s="73"/>
      <c r="E66" s="257" t="s">
        <v>314</v>
      </c>
      <c r="F66" s="257"/>
      <c r="G66" s="151">
        <f>'Volet 3'!D34</f>
        <v>0</v>
      </c>
      <c r="H66" s="75"/>
      <c r="J66" s="155"/>
    </row>
    <row r="67" spans="1:10" ht="18" customHeight="1" x14ac:dyDescent="0.3">
      <c r="A67" s="4"/>
      <c r="B67" s="71" t="s">
        <v>158</v>
      </c>
      <c r="C67" s="72" t="str">
        <f>IF(C65=0,"",IF(C66=0,"n/a",C65/C66))</f>
        <v/>
      </c>
      <c r="D67" s="73"/>
      <c r="E67" s="140" t="s">
        <v>282</v>
      </c>
      <c r="F67" s="8"/>
      <c r="G67" s="141">
        <f>'Volet 3'!D35</f>
        <v>0</v>
      </c>
      <c r="H67" s="75"/>
      <c r="J67" s="155"/>
    </row>
    <row r="68" spans="1:10" ht="18" customHeight="1" x14ac:dyDescent="0.3">
      <c r="A68" s="4"/>
      <c r="B68" s="71" t="s">
        <v>159</v>
      </c>
      <c r="C68" s="72">
        <f>IF(D15="oui",1,0.5)</f>
        <v>0.5</v>
      </c>
      <c r="D68" s="4"/>
      <c r="E68" s="255" t="s">
        <v>164</v>
      </c>
      <c r="F68" s="255"/>
      <c r="G68" s="61"/>
      <c r="H68" s="4"/>
      <c r="J68" s="155"/>
    </row>
    <row r="69" spans="1:10" ht="18" customHeight="1" x14ac:dyDescent="0.3">
      <c r="A69" s="4"/>
      <c r="B69" s="69" t="s">
        <v>163</v>
      </c>
      <c r="C69" s="61"/>
      <c r="D69" s="73"/>
      <c r="E69" s="4"/>
      <c r="F69" s="4"/>
      <c r="G69" s="4"/>
      <c r="H69" s="75"/>
      <c r="J69" s="155"/>
    </row>
    <row r="70" spans="1:10" ht="18" customHeight="1" x14ac:dyDescent="0.3">
      <c r="A70" s="4"/>
      <c r="B70" s="4"/>
      <c r="C70" s="4"/>
      <c r="D70" s="4"/>
      <c r="E70" s="4"/>
      <c r="F70" s="4"/>
      <c r="G70" s="4"/>
      <c r="H70" s="4"/>
      <c r="J70" s="155"/>
    </row>
    <row r="71" spans="1:10" ht="18" customHeight="1" x14ac:dyDescent="0.3">
      <c r="A71" s="4"/>
      <c r="B71" s="98" t="s">
        <v>141</v>
      </c>
      <c r="C71" s="99"/>
      <c r="D71" s="4"/>
      <c r="E71" s="4"/>
      <c r="F71" s="4"/>
      <c r="G71" s="4"/>
      <c r="H71" s="4"/>
      <c r="J71" s="155"/>
    </row>
    <row r="72" spans="1:10" ht="18" customHeight="1" x14ac:dyDescent="0.3">
      <c r="A72" s="4"/>
      <c r="B72" s="8" t="s">
        <v>70</v>
      </c>
      <c r="C72" s="70">
        <f>'Volet 2'!D54</f>
        <v>0</v>
      </c>
      <c r="D72" s="4"/>
      <c r="E72" s="237" t="s">
        <v>142</v>
      </c>
      <c r="F72" s="238"/>
      <c r="G72" s="80">
        <f>C69+C76</f>
        <v>0</v>
      </c>
      <c r="H72" s="4"/>
      <c r="J72" s="155"/>
    </row>
    <row r="73" spans="1:10" ht="18" customHeight="1" x14ac:dyDescent="0.3">
      <c r="A73" s="4"/>
      <c r="B73" s="8" t="s">
        <v>90</v>
      </c>
      <c r="C73" s="70">
        <f>'Volet 2'!D4</f>
        <v>0</v>
      </c>
      <c r="D73" s="4"/>
      <c r="E73" s="4"/>
      <c r="F73" s="4"/>
      <c r="G73" s="4"/>
      <c r="H73" s="4"/>
      <c r="J73" s="155"/>
    </row>
    <row r="74" spans="1:10" ht="18" customHeight="1" x14ac:dyDescent="0.3">
      <c r="A74" s="4"/>
      <c r="B74" s="71" t="s">
        <v>158</v>
      </c>
      <c r="C74" s="72" t="str">
        <f>IF(C72=0,"",IF(C73=0,"n/a",C72/C73))</f>
        <v/>
      </c>
      <c r="D74" s="4"/>
      <c r="E74" s="237" t="s">
        <v>243</v>
      </c>
      <c r="F74" s="238"/>
      <c r="G74" s="80">
        <f>C69+C76+G68</f>
        <v>0</v>
      </c>
      <c r="H74" s="4"/>
      <c r="J74" s="155"/>
    </row>
    <row r="75" spans="1:10" ht="18" customHeight="1" x14ac:dyDescent="0.3">
      <c r="A75" s="4"/>
      <c r="B75" s="71" t="s">
        <v>159</v>
      </c>
      <c r="C75" s="72">
        <f>IF(D15="oui",1,0.5)</f>
        <v>0.5</v>
      </c>
      <c r="D75" s="4"/>
      <c r="E75" s="4"/>
      <c r="F75" s="4"/>
      <c r="G75" s="4"/>
      <c r="H75" s="4"/>
      <c r="J75" s="155"/>
    </row>
    <row r="76" spans="1:10" ht="18" customHeight="1" x14ac:dyDescent="0.3">
      <c r="A76" s="4"/>
      <c r="B76" s="69" t="s">
        <v>164</v>
      </c>
      <c r="C76" s="61"/>
      <c r="D76" s="4"/>
      <c r="E76" s="4"/>
      <c r="F76" s="4"/>
      <c r="G76" s="4"/>
      <c r="H76" s="4"/>
      <c r="J76" s="155"/>
    </row>
    <row r="77" spans="1:10" ht="19.95" customHeight="1" x14ac:dyDescent="0.3">
      <c r="A77" s="4"/>
      <c r="B77" s="4"/>
      <c r="C77" s="4"/>
      <c r="D77" s="4"/>
      <c r="E77" s="4"/>
      <c r="F77" s="4"/>
      <c r="G77" s="4"/>
      <c r="H77" s="4"/>
      <c r="J77" s="155"/>
    </row>
    <row r="78" spans="1:10" ht="19.95" customHeight="1" x14ac:dyDescent="0.3">
      <c r="A78" s="4"/>
      <c r="B78" s="4"/>
      <c r="C78" s="4"/>
      <c r="D78" s="4"/>
      <c r="E78" s="4"/>
      <c r="F78" s="4"/>
      <c r="G78" s="4"/>
      <c r="H78" s="4"/>
      <c r="J78" s="155"/>
    </row>
    <row r="79" spans="1:10" ht="19.95" customHeight="1" x14ac:dyDescent="0.3">
      <c r="A79" s="4"/>
      <c r="B79" s="4"/>
      <c r="C79" s="4"/>
      <c r="D79" s="4"/>
      <c r="E79" s="4"/>
      <c r="F79" s="4"/>
      <c r="G79" s="4"/>
      <c r="H79" s="4"/>
      <c r="J79" s="155"/>
    </row>
    <row r="80" spans="1:10" ht="19.95" customHeight="1" x14ac:dyDescent="0.3">
      <c r="A80" s="4"/>
      <c r="B80" s="4"/>
      <c r="C80" s="4"/>
      <c r="D80" s="4"/>
      <c r="E80" s="4"/>
      <c r="F80" s="4"/>
      <c r="G80" s="4"/>
      <c r="H80" s="4"/>
      <c r="J80" s="155"/>
    </row>
    <row r="81" spans="1:10" ht="19.95" customHeight="1" x14ac:dyDescent="0.3">
      <c r="A81" s="4"/>
      <c r="B81" s="4"/>
      <c r="C81" s="4"/>
      <c r="D81" s="4"/>
      <c r="E81" s="4"/>
      <c r="F81" s="4"/>
      <c r="G81" s="4"/>
      <c r="H81" s="4"/>
      <c r="J81" s="155"/>
    </row>
    <row r="82" spans="1:10" ht="19.95" customHeight="1" x14ac:dyDescent="0.3">
      <c r="A82" s="4"/>
      <c r="B82" s="4"/>
      <c r="C82" s="4"/>
      <c r="D82" s="4"/>
      <c r="E82" s="4"/>
      <c r="F82" s="4"/>
      <c r="G82" s="4"/>
      <c r="H82" s="4"/>
      <c r="J82" s="155"/>
    </row>
    <row r="83" spans="1:10" x14ac:dyDescent="0.3">
      <c r="A83" s="4"/>
      <c r="B83" s="4"/>
      <c r="C83" s="4"/>
      <c r="D83" s="4"/>
      <c r="E83" s="4"/>
      <c r="F83" s="4"/>
      <c r="G83" s="4"/>
      <c r="H83" s="4"/>
      <c r="J83" s="155"/>
    </row>
    <row r="84" spans="1:10" x14ac:dyDescent="0.3">
      <c r="A84" s="4"/>
      <c r="B84" s="4"/>
      <c r="C84" s="4"/>
      <c r="D84" s="4"/>
      <c r="E84" s="4"/>
      <c r="F84" s="4"/>
      <c r="G84" s="4"/>
      <c r="H84" s="4"/>
      <c r="J84" s="155"/>
    </row>
    <row r="85" spans="1:10" x14ac:dyDescent="0.3">
      <c r="A85" s="4"/>
      <c r="B85" s="4"/>
      <c r="C85" s="4"/>
      <c r="D85" s="4"/>
      <c r="E85" s="4"/>
      <c r="F85" s="4"/>
      <c r="G85" s="4"/>
      <c r="H85" s="4"/>
      <c r="J85" s="177"/>
    </row>
  </sheetData>
  <mergeCells count="29">
    <mergeCell ref="D25:G25"/>
    <mergeCell ref="D27:G27"/>
    <mergeCell ref="E64:F64"/>
    <mergeCell ref="E65:F65"/>
    <mergeCell ref="E72:F72"/>
    <mergeCell ref="E66:F66"/>
    <mergeCell ref="D32:F32"/>
    <mergeCell ref="B45:F45"/>
    <mergeCell ref="B62:D62"/>
    <mergeCell ref="B40:D40"/>
    <mergeCell ref="B42:F42"/>
    <mergeCell ref="B41:G41"/>
    <mergeCell ref="B35:D35"/>
    <mergeCell ref="E74:F74"/>
    <mergeCell ref="B2:F2"/>
    <mergeCell ref="B4:F4"/>
    <mergeCell ref="D33:F33"/>
    <mergeCell ref="D9:G9"/>
    <mergeCell ref="D10:G10"/>
    <mergeCell ref="D11:G11"/>
    <mergeCell ref="D13:G13"/>
    <mergeCell ref="D14:G14"/>
    <mergeCell ref="D23:G23"/>
    <mergeCell ref="B29:C29"/>
    <mergeCell ref="B30:C30"/>
    <mergeCell ref="B3:D3"/>
    <mergeCell ref="B7:D7"/>
    <mergeCell ref="E68:F68"/>
    <mergeCell ref="B21:D21"/>
  </mergeCells>
  <phoneticPr fontId="30" type="noConversion"/>
  <dataValidations count="1">
    <dataValidation type="whole" allowBlank="1" showInputMessage="1" showErrorMessage="1" sqref="C69" xr:uid="{2AE4BFCB-3D6E-4A2C-B082-D7457F8DC24A}">
      <formula1>0</formula1>
      <formula2>50000</formula2>
    </dataValidation>
  </dataValidations>
  <pageMargins left="0.7" right="0.7" top="0.75" bottom="0.75" header="0.3" footer="0.3"/>
  <pageSetup paperSize="5"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1</xdr:col>
                    <xdr:colOff>22860</xdr:colOff>
                    <xdr:row>36</xdr:row>
                    <xdr:rowOff>22860</xdr:rowOff>
                  </from>
                  <to>
                    <xdr:col>1</xdr:col>
                    <xdr:colOff>266700</xdr:colOff>
                    <xdr:row>37</xdr:row>
                    <xdr:rowOff>22860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1</xdr:col>
                    <xdr:colOff>22860</xdr:colOff>
                    <xdr:row>37</xdr:row>
                    <xdr:rowOff>7620</xdr:rowOff>
                  </from>
                  <to>
                    <xdr:col>1</xdr:col>
                    <xdr:colOff>266700</xdr:colOff>
                    <xdr:row>38</xdr:row>
                    <xdr:rowOff>7620</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1</xdr:col>
                    <xdr:colOff>7620</xdr:colOff>
                    <xdr:row>39</xdr:row>
                    <xdr:rowOff>0</xdr:rowOff>
                  </from>
                  <to>
                    <xdr:col>1</xdr:col>
                    <xdr:colOff>259080</xdr:colOff>
                    <xdr:row>40</xdr:row>
                    <xdr:rowOff>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1</xdr:col>
                    <xdr:colOff>7620</xdr:colOff>
                    <xdr:row>39</xdr:row>
                    <xdr:rowOff>0</xdr:rowOff>
                  </from>
                  <to>
                    <xdr:col>1</xdr:col>
                    <xdr:colOff>259080</xdr:colOff>
                    <xdr:row>40</xdr:row>
                    <xdr:rowOff>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1</xdr:col>
                    <xdr:colOff>7620</xdr:colOff>
                    <xdr:row>39</xdr:row>
                    <xdr:rowOff>213360</xdr:rowOff>
                  </from>
                  <to>
                    <xdr:col>1</xdr:col>
                    <xdr:colOff>259080</xdr:colOff>
                    <xdr:row>40</xdr:row>
                    <xdr:rowOff>213360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1</xdr:col>
                    <xdr:colOff>7620</xdr:colOff>
                    <xdr:row>40</xdr:row>
                    <xdr:rowOff>220980</xdr:rowOff>
                  </from>
                  <to>
                    <xdr:col>1</xdr:col>
                    <xdr:colOff>259080</xdr:colOff>
                    <xdr:row>41</xdr:row>
                    <xdr:rowOff>220980</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1</xdr:col>
                    <xdr:colOff>22860</xdr:colOff>
                    <xdr:row>42</xdr:row>
                    <xdr:rowOff>7620</xdr:rowOff>
                  </from>
                  <to>
                    <xdr:col>1</xdr:col>
                    <xdr:colOff>266700</xdr:colOff>
                    <xdr:row>42</xdr:row>
                    <xdr:rowOff>213360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1</xdr:col>
                    <xdr:colOff>22860</xdr:colOff>
                    <xdr:row>42</xdr:row>
                    <xdr:rowOff>220980</xdr:rowOff>
                  </from>
                  <to>
                    <xdr:col>1</xdr:col>
                    <xdr:colOff>266700</xdr:colOff>
                    <xdr:row>43</xdr:row>
                    <xdr:rowOff>220980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1</xdr:col>
                    <xdr:colOff>22860</xdr:colOff>
                    <xdr:row>43</xdr:row>
                    <xdr:rowOff>198120</xdr:rowOff>
                  </from>
                  <to>
                    <xdr:col>1</xdr:col>
                    <xdr:colOff>266700</xdr:colOff>
                    <xdr:row>44</xdr:row>
                    <xdr:rowOff>198120</xdr:rowOff>
                  </to>
                </anchor>
              </controlPr>
            </control>
          </mc:Choice>
        </mc:AlternateContent>
        <mc:AlternateContent xmlns:mc="http://schemas.openxmlformats.org/markup-compatibility/2006">
          <mc:Choice Requires="x14">
            <control shapeId="2071" r:id="rId13" name="Check Box 23">
              <controlPr defaultSize="0" autoFill="0" autoLine="0" autoPict="0">
                <anchor moveWithCells="1">
                  <from>
                    <xdr:col>1</xdr:col>
                    <xdr:colOff>7620</xdr:colOff>
                    <xdr:row>38</xdr:row>
                    <xdr:rowOff>0</xdr:rowOff>
                  </from>
                  <to>
                    <xdr:col>1</xdr:col>
                    <xdr:colOff>251460</xdr:colOff>
                    <xdr:row>38</xdr:row>
                    <xdr:rowOff>228600</xdr:rowOff>
                  </to>
                </anchor>
              </controlPr>
            </control>
          </mc:Choice>
        </mc:AlternateContent>
        <mc:AlternateContent xmlns:mc="http://schemas.openxmlformats.org/markup-compatibility/2006">
          <mc:Choice Requires="x14">
            <control shapeId="2072" r:id="rId14" name="Check Box 24">
              <controlPr defaultSize="0" autoFill="0" autoLine="0" autoPict="0">
                <anchor moveWithCells="1">
                  <from>
                    <xdr:col>1</xdr:col>
                    <xdr:colOff>7620</xdr:colOff>
                    <xdr:row>38</xdr:row>
                    <xdr:rowOff>220980</xdr:rowOff>
                  </from>
                  <to>
                    <xdr:col>1</xdr:col>
                    <xdr:colOff>251460</xdr:colOff>
                    <xdr:row>39</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16C4EC2-3622-454C-9B72-544B736E7DDE}">
          <x14:formula1>
            <xm:f>Tables!$E$2:$E$3</xm:f>
          </x14:formula1>
          <xm:sqref>D17:D19</xm:sqref>
        </x14:dataValidation>
        <x14:dataValidation type="list" allowBlank="1" showInputMessage="1" showErrorMessage="1" xr:uid="{C8C8006D-5DBE-4C04-A304-3838A15CD33B}">
          <x14:formula1>
            <xm:f>Tables!$K$2:$K$6</xm:f>
          </x14:formula1>
          <xm:sqref>G40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96B2-DDD5-497C-A511-D0A2152AB2ED}">
  <dimension ref="B1:H9"/>
  <sheetViews>
    <sheetView zoomScale="80" zoomScaleNormal="80" workbookViewId="0">
      <selection activeCell="G40" sqref="G40"/>
    </sheetView>
  </sheetViews>
  <sheetFormatPr baseColWidth="10" defaultRowHeight="14.4" x14ac:dyDescent="0.3"/>
  <cols>
    <col min="1" max="1" width="5.6640625" customWidth="1"/>
    <col min="2" max="2" width="63.6640625" customWidth="1"/>
    <col min="3" max="3" width="16.44140625" customWidth="1"/>
    <col min="4" max="4" width="20.33203125" customWidth="1"/>
    <col min="6" max="6" width="41.33203125" bestFit="1" customWidth="1"/>
    <col min="7" max="7" width="70.109375" customWidth="1"/>
  </cols>
  <sheetData>
    <row r="1" spans="2:8" x14ac:dyDescent="0.3">
      <c r="G1" s="122" t="s">
        <v>326</v>
      </c>
    </row>
    <row r="2" spans="2:8" ht="22.2" customHeight="1" x14ac:dyDescent="0.3">
      <c r="B2" s="8" t="s">
        <v>248</v>
      </c>
      <c r="C2" s="119">
        <f>'Événement visé'!$D$41</f>
        <v>0</v>
      </c>
      <c r="D2" s="178">
        <f>$C$2*100</f>
        <v>0</v>
      </c>
      <c r="G2" s="155"/>
    </row>
    <row r="3" spans="2:8" ht="22.2" customHeight="1" x14ac:dyDescent="0.3">
      <c r="B3" s="8" t="s">
        <v>260</v>
      </c>
      <c r="C3" s="120">
        <f>'Événement visé'!$D$42</f>
        <v>0</v>
      </c>
      <c r="D3" s="178">
        <f>IF($C$3&gt;=0.5,$D$2*0.2,0)</f>
        <v>0</v>
      </c>
      <c r="G3" s="155"/>
    </row>
    <row r="4" spans="2:8" x14ac:dyDescent="0.3">
      <c r="B4" s="8" t="s">
        <v>261</v>
      </c>
      <c r="C4" s="117" t="str">
        <f>'Événement visé'!$I$58</f>
        <v>Non</v>
      </c>
      <c r="D4" s="178">
        <f>IF($C$4="Oui",$D$2*0.2,0)</f>
        <v>0</v>
      </c>
      <c r="G4" s="155"/>
      <c r="H4" t="s">
        <v>353</v>
      </c>
    </row>
    <row r="5" spans="2:8" ht="34.950000000000003" customHeight="1" x14ac:dyDescent="0.3">
      <c r="B5" s="115" t="s">
        <v>239</v>
      </c>
      <c r="C5" s="117" t="str">
        <f>IFERROR('Événement visé'!$I$33,0)</f>
        <v/>
      </c>
      <c r="D5" s="178">
        <f>IF($C$5="Oui",$D$2*0.2,0)</f>
        <v>0</v>
      </c>
      <c r="G5" s="155"/>
      <c r="H5" t="s">
        <v>352</v>
      </c>
    </row>
    <row r="6" spans="2:8" ht="22.2" customHeight="1" x14ac:dyDescent="0.3">
      <c r="B6" s="223" t="s">
        <v>249</v>
      </c>
      <c r="C6" s="224"/>
      <c r="D6" s="178">
        <f>IF('Volet 3'!J19="",'Volet 3'!D19,'Volet 3'!J19)</f>
        <v>0</v>
      </c>
      <c r="G6" s="155"/>
      <c r="H6" t="s">
        <v>351</v>
      </c>
    </row>
    <row r="7" spans="2:8" ht="28.95" customHeight="1" x14ac:dyDescent="0.3">
      <c r="B7" s="16" t="s">
        <v>251</v>
      </c>
      <c r="C7" s="16"/>
      <c r="D7" s="14">
        <f>SUM(D2:D6)</f>
        <v>0</v>
      </c>
      <c r="G7" s="155"/>
    </row>
    <row r="8" spans="2:8" x14ac:dyDescent="0.3">
      <c r="B8" s="11" t="s">
        <v>252</v>
      </c>
      <c r="C8" s="4"/>
      <c r="D8" s="15">
        <f>IF(D7&gt;=200000,200000,D7)</f>
        <v>0</v>
      </c>
      <c r="G8" s="155"/>
    </row>
    <row r="9" spans="2:8" x14ac:dyDescent="0.3">
      <c r="B9" s="60" t="s">
        <v>283</v>
      </c>
      <c r="C9" s="60"/>
      <c r="D9" s="142">
        <f>'Volet 3'!D35</f>
        <v>0</v>
      </c>
      <c r="G9" s="155"/>
    </row>
  </sheetData>
  <mergeCells count="1">
    <mergeCell ref="B6:C6"/>
  </mergeCells>
  <conditionalFormatting sqref="D7">
    <cfRule type="cellIs" dxfId="0" priority="1" operator="greaterThan">
      <formula>200000</formula>
    </cfRule>
  </conditionalFormatting>
  <dataValidations count="1">
    <dataValidation type="decimal" allowBlank="1" showInputMessage="1" showErrorMessage="1" sqref="D2:D4 D6" xr:uid="{C10CD9AB-53A3-4FF7-8C48-B4726FF61551}">
      <formula1>0</formula1>
      <formula2>5000000</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K22"/>
  <sheetViews>
    <sheetView workbookViewId="0">
      <selection activeCell="G40" sqref="G40"/>
    </sheetView>
  </sheetViews>
  <sheetFormatPr baseColWidth="10" defaultRowHeight="14.4" x14ac:dyDescent="0.3"/>
  <cols>
    <col min="1" max="1" width="23.5546875" customWidth="1"/>
    <col min="2" max="2" width="20.5546875" bestFit="1" customWidth="1"/>
    <col min="3" max="3" width="22.33203125" bestFit="1" customWidth="1"/>
    <col min="4" max="4" width="22.33203125" customWidth="1"/>
    <col min="8" max="8" width="21.88671875" bestFit="1" customWidth="1"/>
    <col min="10" max="10" width="19.44140625" customWidth="1"/>
  </cols>
  <sheetData>
    <row r="1" spans="1:11" x14ac:dyDescent="0.3">
      <c r="A1" s="2" t="s">
        <v>10</v>
      </c>
      <c r="B1" s="2" t="s">
        <v>16</v>
      </c>
      <c r="C1" s="2" t="s">
        <v>29</v>
      </c>
      <c r="D1" s="2"/>
      <c r="E1" s="2" t="s">
        <v>54</v>
      </c>
      <c r="F1" s="2" t="s">
        <v>63</v>
      </c>
      <c r="G1" s="2"/>
      <c r="H1" s="2" t="s">
        <v>139</v>
      </c>
      <c r="I1" s="2" t="s">
        <v>118</v>
      </c>
      <c r="J1" s="2" t="s">
        <v>200</v>
      </c>
      <c r="K1" s="2" t="s">
        <v>219</v>
      </c>
    </row>
    <row r="2" spans="1:11" x14ac:dyDescent="0.3">
      <c r="A2" t="s">
        <v>11</v>
      </c>
      <c r="B2" t="s">
        <v>17</v>
      </c>
      <c r="D2" t="s">
        <v>339</v>
      </c>
      <c r="E2" t="s">
        <v>51</v>
      </c>
      <c r="F2" t="s">
        <v>215</v>
      </c>
      <c r="H2" t="s">
        <v>150</v>
      </c>
      <c r="I2" t="s">
        <v>113</v>
      </c>
      <c r="J2" t="s">
        <v>51</v>
      </c>
      <c r="K2" t="s">
        <v>304</v>
      </c>
    </row>
    <row r="3" spans="1:11" x14ac:dyDescent="0.3">
      <c r="A3" t="s">
        <v>12</v>
      </c>
      <c r="B3" t="s">
        <v>18</v>
      </c>
      <c r="C3" t="s">
        <v>30</v>
      </c>
      <c r="D3" t="s">
        <v>52</v>
      </c>
      <c r="E3" t="s">
        <v>52</v>
      </c>
      <c r="F3" t="s">
        <v>153</v>
      </c>
      <c r="H3" t="s">
        <v>140</v>
      </c>
      <c r="I3" t="s">
        <v>114</v>
      </c>
      <c r="J3" t="s">
        <v>201</v>
      </c>
      <c r="K3" t="s">
        <v>305</v>
      </c>
    </row>
    <row r="4" spans="1:11" x14ac:dyDescent="0.3">
      <c r="A4" t="s">
        <v>152</v>
      </c>
      <c r="B4" t="s">
        <v>19</v>
      </c>
      <c r="C4" t="s">
        <v>31</v>
      </c>
      <c r="D4" t="s">
        <v>51</v>
      </c>
      <c r="E4" t="s">
        <v>53</v>
      </c>
      <c r="F4" t="s">
        <v>64</v>
      </c>
      <c r="I4" t="s">
        <v>115</v>
      </c>
      <c r="J4" t="s">
        <v>202</v>
      </c>
    </row>
    <row r="5" spans="1:11" x14ac:dyDescent="0.3">
      <c r="A5" t="s">
        <v>13</v>
      </c>
      <c r="B5" t="s">
        <v>20</v>
      </c>
      <c r="C5" t="s">
        <v>32</v>
      </c>
      <c r="D5" t="s">
        <v>51</v>
      </c>
      <c r="F5" t="s">
        <v>154</v>
      </c>
      <c r="I5" t="s">
        <v>116</v>
      </c>
      <c r="J5" t="s">
        <v>53</v>
      </c>
    </row>
    <row r="6" spans="1:11" ht="28.8" x14ac:dyDescent="0.3">
      <c r="A6" s="1" t="s">
        <v>14</v>
      </c>
      <c r="B6" t="s">
        <v>21</v>
      </c>
      <c r="C6" t="s">
        <v>33</v>
      </c>
      <c r="D6" t="s">
        <v>51</v>
      </c>
      <c r="I6" t="s">
        <v>117</v>
      </c>
    </row>
    <row r="7" spans="1:11" x14ac:dyDescent="0.3">
      <c r="C7" t="s">
        <v>34</v>
      </c>
      <c r="D7" t="s">
        <v>51</v>
      </c>
      <c r="I7" t="s">
        <v>119</v>
      </c>
    </row>
    <row r="8" spans="1:11" x14ac:dyDescent="0.3">
      <c r="C8" t="s">
        <v>35</v>
      </c>
      <c r="D8" t="s">
        <v>51</v>
      </c>
    </row>
    <row r="9" spans="1:11" x14ac:dyDescent="0.3">
      <c r="C9" t="s">
        <v>36</v>
      </c>
      <c r="D9" t="s">
        <v>51</v>
      </c>
    </row>
    <row r="10" spans="1:11" x14ac:dyDescent="0.3">
      <c r="C10" t="s">
        <v>37</v>
      </c>
      <c r="D10" t="s">
        <v>51</v>
      </c>
    </row>
    <row r="11" spans="1:11" x14ac:dyDescent="0.3">
      <c r="C11" t="s">
        <v>38</v>
      </c>
      <c r="D11" t="s">
        <v>51</v>
      </c>
    </row>
    <row r="12" spans="1:11" x14ac:dyDescent="0.3">
      <c r="C12" t="s">
        <v>39</v>
      </c>
      <c r="D12" t="s">
        <v>51</v>
      </c>
    </row>
    <row r="13" spans="1:11" x14ac:dyDescent="0.3">
      <c r="C13" t="s">
        <v>40</v>
      </c>
      <c r="D13" t="s">
        <v>51</v>
      </c>
    </row>
    <row r="14" spans="1:11" x14ac:dyDescent="0.3">
      <c r="C14" t="s">
        <v>41</v>
      </c>
      <c r="D14" t="s">
        <v>52</v>
      </c>
    </row>
    <row r="15" spans="1:11" x14ac:dyDescent="0.3">
      <c r="C15" t="s">
        <v>42</v>
      </c>
      <c r="D15" t="s">
        <v>51</v>
      </c>
    </row>
    <row r="16" spans="1:11" x14ac:dyDescent="0.3">
      <c r="C16" t="s">
        <v>43</v>
      </c>
      <c r="D16" t="s">
        <v>51</v>
      </c>
    </row>
    <row r="17" spans="3:4" x14ac:dyDescent="0.3">
      <c r="C17" t="s">
        <v>44</v>
      </c>
      <c r="D17" t="s">
        <v>51</v>
      </c>
    </row>
    <row r="18" spans="3:4" x14ac:dyDescent="0.3">
      <c r="C18" t="s">
        <v>45</v>
      </c>
      <c r="D18" t="s">
        <v>51</v>
      </c>
    </row>
    <row r="19" spans="3:4" x14ac:dyDescent="0.3">
      <c r="C19" t="s">
        <v>46</v>
      </c>
      <c r="D19" t="s">
        <v>51</v>
      </c>
    </row>
    <row r="20" spans="3:4" x14ac:dyDescent="0.3">
      <c r="C20" t="s">
        <v>47</v>
      </c>
      <c r="D20" t="s">
        <v>51</v>
      </c>
    </row>
    <row r="21" spans="3:4" x14ac:dyDescent="0.3">
      <c r="C21" t="s">
        <v>48</v>
      </c>
      <c r="D21" t="s">
        <v>51</v>
      </c>
    </row>
    <row r="22" spans="3:4" x14ac:dyDescent="0.3">
      <c r="C22" t="s">
        <v>49</v>
      </c>
      <c r="D22"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Avancement_Suivi1 xmlns="395d6d86-501a-4ede-898e-1f4f731fcc95" xsi:nil="true"/>
    <ProchainApprobateur xmlns="c05f3a95-6d64-4fb5-a7d7-e05919bec2c5" xsi:nil="true"/>
    <Avancement_Suivi xmlns="395d6d86-501a-4ede-898e-1f4f731fcc95" xsi:nil="true"/>
    <Mandataire1 xmlns="395d6d86-501a-4ede-898e-1f4f731fcc95" xsi:nil="true"/>
    <Courriel_Approbation xmlns="395d6d86-501a-4ede-898e-1f4f731fcc95" xsi:nil="true"/>
    <TaxCatchAll xmlns="395d6d86-501a-4ede-898e-1f4f731fcc95">
      <Value>2</Value>
      <Value>50</Value>
    </TaxCatchAll>
    <DateRetour xmlns="395d6d86-501a-4ede-898e-1f4f731fcc95" xsi:nil="true"/>
    <Approbations_tempo xmlns="395d6d86-501a-4ede-898e-1f4f731fcc95" xsi:nil="true"/>
    <la9821d9ac594dd2a0accc526a936016 xmlns="395d6d86-501a-4ede-898e-1f4f731fcc95">
      <Terms xmlns="http://schemas.microsoft.com/office/infopath/2007/PartnerControls"/>
    </la9821d9ac594dd2a0accc526a936016>
    <_dlc_DocId xmlns="395d6d86-501a-4ede-898e-1f4f731fcc95">7FDRJ2PAKJ4K-643090979-6461</_dlc_DocId>
    <_dlc_DocIdUrl xmlns="395d6d86-501a-4ede-898e-1f4f731fcc95">
      <Url>http://be.tourisme.gouv.qc.ca/gestioncorrespondance/_layouts/15/DocIdRedir.aspx?ID=7FDRJ2PAKJ4K-643090979-6461</Url>
      <Description>7FDRJ2PAKJ4K-643090979-6461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47B8E01220E2469557E336D7251DBC" ma:contentTypeVersion="63" ma:contentTypeDescription="Crée un document." ma:contentTypeScope="" ma:versionID="9fbecba7be48dd6f8ae5ef943c462999">
  <xsd:schema xmlns:xsd="http://www.w3.org/2001/XMLSchema" xmlns:xs="http://www.w3.org/2001/XMLSchema" xmlns:p="http://schemas.microsoft.com/office/2006/metadata/properties" xmlns:ns2="395d6d86-501a-4ede-898e-1f4f731fcc95" xmlns:ns3="c05f3a95-6d64-4fb5-a7d7-e05919bec2c5" targetNamespace="http://schemas.microsoft.com/office/2006/metadata/properties" ma:root="true" ma:fieldsID="5f43f29e7fcf07cf129a611a0b0875d6" ns2:_="" ns3:_="">
    <xsd:import namespace="395d6d86-501a-4ede-898e-1f4f731fcc95"/>
    <xsd:import namespace="c05f3a95-6d64-4fb5-a7d7-e05919bec2c5"/>
    <xsd:element name="properties">
      <xsd:complexType>
        <xsd:sequence>
          <xsd:element name="documentManagement">
            <xsd:complexType>
              <xsd:all>
                <xsd:element ref="ns2:la9821d9ac594dd2a0accc526a936016" minOccurs="0"/>
                <xsd:element ref="ns2:TaxCatchAll" minOccurs="0"/>
                <xsd:element ref="ns2:TaxCatchAllLabel" minOccurs="0"/>
                <xsd:element ref="ns2:SharedWithUsers" minOccurs="0"/>
                <xsd:element ref="ns3:ProchainApprobateur" minOccurs="0"/>
                <xsd:element ref="ns2:Avancement_Suivi" minOccurs="0"/>
                <xsd:element ref="ns2:Avancement_Suivi1" minOccurs="0"/>
                <xsd:element ref="ns2:Mandataire1" minOccurs="0"/>
                <xsd:element ref="ns2:Courriel_Approbation" minOccurs="0"/>
                <xsd:element ref="ns2:Approbations_tempo" minOccurs="0"/>
                <xsd:element ref="ns2:_dlc_DocId" minOccurs="0"/>
                <xsd:element ref="ns2:_dlc_DocIdUrl" minOccurs="0"/>
                <xsd:element ref="ns2:_dlc_DocIdPersistId" minOccurs="0"/>
                <xsd:element ref="ns2:DateReto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d6d86-501a-4ede-898e-1f4f731fcc95" elementFormDefault="qualified">
    <xsd:import namespace="http://schemas.microsoft.com/office/2006/documentManagement/types"/>
    <xsd:import namespace="http://schemas.microsoft.com/office/infopath/2007/PartnerControls"/>
    <xsd:element name="la9821d9ac594dd2a0accc526a936016" ma:index="8" nillable="true" ma:taxonomy="true" ma:internalName="la9821d9ac594dd2a0accc526a936016" ma:taxonomyFieldName="TypeDocument" ma:displayName="TypeDocument" ma:readOnly="false" ma:default="" ma:fieldId="{5a9821d9-ac59-4dd2-a0ac-cc526a936016}" ma:sspId="cc836374-48d2-4937-b275-96344039caa0" ma:termSetId="73d35ea9-f85f-4781-b419-9465f78ee1ca"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9fd814b4-b8a8-4ea5-a82d-cb98e046c5cb}" ma:internalName="TaxCatchAll" ma:showField="CatchAllData" ma:web="395d6d86-501a-4ede-898e-1f4f731fcc9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9fd814b4-b8a8-4ea5-a82d-cb98e046c5cb}" ma:internalName="TaxCatchAllLabel" ma:readOnly="true" ma:showField="CatchAllDataLabel" ma:web="395d6d86-501a-4ede-898e-1f4f731fcc9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ancement_Suivi" ma:index="25" nillable="true" ma:displayName="Avancement_Suivi" ma:hidden="true" ma:internalName="Avancement_Suivi" ma:readOnly="false">
      <xsd:simpleType>
        <xsd:restriction base="dms:Unknown"/>
      </xsd:simpleType>
    </xsd:element>
    <xsd:element name="Avancement_Suivi1" ma:index="26" nillable="true" ma:displayName="Avancement_Suivi1" ma:hidden="true" ma:internalName="Avancement_Suivi1" ma:readOnly="false">
      <xsd:simpleType>
        <xsd:restriction base="dms:Unknown"/>
      </xsd:simpleType>
    </xsd:element>
    <xsd:element name="Mandataire1" ma:index="31" nillable="true" ma:displayName="Mandataire1" ma:hidden="true" ma:internalName="Mandataire1" ma:readOnly="false">
      <xsd:simpleType>
        <xsd:restriction base="dms:Text">
          <xsd:maxLength value="10"/>
        </xsd:restriction>
      </xsd:simpleType>
    </xsd:element>
    <xsd:element name="Courriel_Approbation" ma:index="33" nillable="true" ma:displayName="Courriel_Approbation" ma:hidden="true" ma:internalName="Courriel_Approbation" ma:readOnly="false">
      <xsd:simpleType>
        <xsd:restriction base="dms:Text">
          <xsd:maxLength value="5"/>
        </xsd:restriction>
      </xsd:simpleType>
    </xsd:element>
    <xsd:element name="Approbations_tempo" ma:index="35" nillable="true" ma:displayName="Approbations_tempo" ma:hidden="true" ma:internalName="Approbations_tempo" ma:readOnly="false">
      <xsd:simpleType>
        <xsd:restriction base="dms:Unknown"/>
      </xsd:simpleType>
    </xsd:element>
    <xsd:element name="_dlc_DocId" ma:index="38" nillable="true" ma:displayName="Valeur d’ID de document" ma:description="Valeur de l’ID de document affecté à cet élément." ma:internalName="_dlc_DocId" ma:readOnly="true">
      <xsd:simpleType>
        <xsd:restriction base="dms:Text"/>
      </xsd:simpleType>
    </xsd:element>
    <xsd:element name="_dlc_DocIdUrl" ma:index="3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0" nillable="true" ma:displayName="Persist ID" ma:description="Keep ID on add." ma:hidden="true" ma:internalName="_dlc_DocIdPersistId" ma:readOnly="true">
      <xsd:simpleType>
        <xsd:restriction base="dms:Boolean"/>
      </xsd:simpleType>
    </xsd:element>
    <xsd:element name="DateRetour" ma:index="43" nillable="true" ma:displayName="Date Retour Demandeur" ma:format="DateTime" ma:hidden="true" ma:internalName="DateRetour"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5f3a95-6d64-4fb5-a7d7-e05919bec2c5" elementFormDefault="qualified">
    <xsd:import namespace="http://schemas.microsoft.com/office/2006/documentManagement/types"/>
    <xsd:import namespace="http://schemas.microsoft.com/office/infopath/2007/PartnerControls"/>
    <xsd:element name="ProchainApprobateur" ma:index="22" nillable="true" ma:displayName="ProchainApprobateur" ma:hidden="true" ma:internalName="ProchainApprobateur" ma:readOnly="false">
      <xsd:simpleType>
        <xsd:restriction base="dms:Text">
          <xsd:maxLength value="2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F 8 E A A B Q S w M E F A A C A A g A t G n t V p w P Q n C j A A A A 9 g A A A B I A H A B D b 2 5 m a W c v U G F j a 2 F n Z S 5 4 b W w g o h g A K K A U A A A A A A A A A A A A A A A A A A A A A A A A A A A A h Y 9 N D o I w G E S v Q r q n f 2 4 I + a g x b C U x M T F u G y j Q C M W 0 x X I 3 F x 7 J K 4 h R 1 J 3 L e f M W M / f r D d Z T 3 0 U X Z Z 0 e T I Y Y p i h S p h w q b Z o M j b 6 O E 7 Q W s J P l S T Y q m m X j 0 s l V G W q 9 P 6 e E h B B w W O H B N o R T y s i x 2 O 7 L V v U S f W T 9 X 4 6 1 c V 6 a U i E B h 9 c Y w T F j C e a U Y w p k g V B o 8 x X 4 v P f Z / k D I x 8 6 P V o n a x v k G y B K B v D + I B 1 B L A w Q U A A I A C A C 0 a e 1 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G n t V t 7 G 0 K p a A Q A A Y g I A A B M A H A B G b 3 J t d W x h c y 9 T Z W N 0 a W 9 u M S 5 t I K I Y A C i g F A A A A A A A A A A A A A A A A A A A A A A A A A A A A H 2 R w W o C M R C G 7 8 K + Q 4 g X h e y i V i 1 U 9 i B q q Y d C i 9 u T 9 p D u j j W Q T S Q z a x X x g d r X 8 M W a d Q U L S n N J 8 u e f m W 8 m C C k p a 9 i s 2 t u D o B b U c C U d Z K z O X 5 z N b T j Z r q 2 j s N P q 3 I X P c h e 2 e 2 G 7 2 + l y F j M N F N S Y X z N b u B S 8 M s J N N L Z p k Y O h x q P S E I 2 s I X / B B h 8 9 L N 4 Q H C 5 y D R u J C I V b j O 2 X 0 V Z m u P i 3 W J T i h j f F f A x a 5 Y r A x V x w w U Z W F 7 n B + F 6 w i U l t p s x n 3 O + 1 W m 3 B X g t L M K O d h v h y j D z e e 1 N U z H U + M S E d f w i Q r X 3 x A s u W E v n h f S c Y g i e Q m Q d u V O 0 J N j / r Q 6 1 n q d T S Y U y u g D 8 p k 9 0 a W O 5 J l u r 4 f c m X O G l w a V 1 e E Z c u b N w A E P s 9 n 4 5 9 Z 1 N D / W 5 U + g 6 C 7 X m i S I O X q U x P s K W T e h 7 t l f 5 i k V g Z e / V y w s v g V M 6 W P 3 7 l G B a 0 s o 7 d g s g A U 6 f W V 2 G H Z l B T 5 v Y E B r 9 Q S w E C L Q A U A A I A C A C 0 a e 1 W n A 9 C c K M A A A D 2 A A A A E g A A A A A A A A A A A A A A A A A A A A A A Q 2 9 u Z m l n L 1 B h Y 2 t h Z 2 U u e G 1 s U E s B A i 0 A F A A C A A g A t G n t V g / K 6 a u k A A A A 6 Q A A A B M A A A A A A A A A A A A A A A A A 7 w A A A F t D b 2 5 0 Z W 5 0 X 1 R 5 c G V z X S 5 4 b W x Q S w E C L Q A U A A I A C A C 0 a e 1 W 3 s b Q q l o B A A B i A g A A E w A A A A A A A A A A A A A A A A D g A Q A A R m 9 y b X V s Y X M v U 2 V j d G l v b j E u b V B L B Q Y A A A A A A w A D A M I A A A C H 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0 D Q A A A A A A A B I 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U H J v b W 8 t R X h w b 3 J 0 L T I w M j M t T W F 5 L T E 1 L T E 0 M j 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N z c i I C 8 + P E V u d H J 5 I F R 5 c G U 9 I k Z p b G x F c n J v c k N v Z G U i I F Z h b H V l P S J z V W 5 r b m 9 3 b i I g L z 4 8 R W 5 0 c n k g V H l w Z T 0 i R m l s b E V y c m 9 y Q 2 9 1 b n Q i I F Z h b H V l P S J s M C I g L z 4 8 R W 5 0 c n k g V H l w Z T 0 i R m l s b E x h c 3 R V c G R h d G V k I i B W Y W x 1 Z T 0 i Z D I w M j M t M D c t M T N U M T U 6 N T k 6 N D Q u M j M z O T Y 3 N l o i I C 8 + P E V u d H J 5 I F R 5 c G U 9 I k Z p b G x D b 2 x 1 b W 5 U e X B l c y I g V m F s d W U 9 I n N B d 1 l H Q m d Z R E J n P T 0 i I C 8 + P E V u d H J 5 I F R 5 c G U 9 I k Z p b G x D b 2 x 1 b W 5 O Y W 1 l c y I g V m F s d W U 9 I n N b J n F 1 b 3 Q 7 S U Q m c X V v d D s s J n F 1 b 3 Q 7 V G l 0 b G U m c X V v d D s s J n F 1 b 3 Q 7 Q 2 9 u d G V u d C Z x d W 9 0 O y w m c X V v d D t Q b 3 N 0 I F R 5 c G U m c X V v d D s s J n F 1 b 3 Q 7 V H l w Z S B k Z S B w c m 9 t b 3 R p b 2 4 m c X V v d D s s J n F 1 b 3 Q 7 Q X V 0 a G 9 y I E l E J n F 1 b 3 Q 7 L C Z x d W 9 0 O 2 R l c 2 N y a X B 0 a W 9 u 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U H J v b W 8 t R X h w b 3 J 0 L T I w M j M t T W F 5 L T E 1 L T E 0 M j Q v Q X V 0 b 1 J l b W 9 2 Z W R D b 2 x 1 b W 5 z M S 5 7 S U Q s M H 0 m c X V v d D s s J n F 1 b 3 Q 7 U 2 V j d G l v b j E v U H J v b W 8 t R X h w b 3 J 0 L T I w M j M t T W F 5 L T E 1 L T E 0 M j Q v Q X V 0 b 1 J l b W 9 2 Z W R D b 2 x 1 b W 5 z M S 5 7 V G l 0 b G U s M X 0 m c X V v d D s s J n F 1 b 3 Q 7 U 2 V j d G l v b j E v U H J v b W 8 t R X h w b 3 J 0 L T I w M j M t T W F 5 L T E 1 L T E 0 M j Q v Q X V 0 b 1 J l b W 9 2 Z W R D b 2 x 1 b W 5 z M S 5 7 Q 2 9 u d G V u d C w y f S Z x d W 9 0 O y w m c X V v d D t T Z W N 0 a W 9 u M S 9 Q c m 9 t b y 1 F e H B v c n Q t M j A y M y 1 N Y X k t M T U t M T Q y N C 9 B d X R v U m V t b 3 Z l Z E N v b H V t b n M x L n t Q b 3 N 0 I F R 5 c G U s M 3 0 m c X V v d D s s J n F 1 b 3 Q 7 U 2 V j d G l v b j E v U H J v b W 8 t R X h w b 3 J 0 L T I w M j M t T W F 5 L T E 1 L T E 0 M j Q v Q X V 0 b 1 J l b W 9 2 Z W R D b 2 x 1 b W 5 z M S 5 7 V H l w Z S B k Z S B w c m 9 t b 3 R p b 2 4 s N H 0 m c X V v d D s s J n F 1 b 3 Q 7 U 2 V j d G l v b j E v U H J v b W 8 t R X h w b 3 J 0 L T I w M j M t T W F 5 L T E 1 L T E 0 M j Q v Q X V 0 b 1 J l b W 9 2 Z W R D b 2 x 1 b W 5 z M S 5 7 Q X V 0 a G 9 y I E l E L D V 9 J n F 1 b 3 Q 7 L C Z x d W 9 0 O 1 N l Y 3 R p b 2 4 x L 1 B y b 2 1 v L U V 4 c G 9 y d C 0 y M D I z L U 1 h e S 0 x N S 0 x N D I 0 L 0 F 1 d G 9 S Z W 1 v d m V k Q 2 9 s d W 1 u c z E u e 2 R l c 2 N y a X B 0 a W 9 u L D Z 9 J n F 1 b 3 Q 7 X S w m c X V v d D t D b 2 x 1 b W 5 D b 3 V u d C Z x d W 9 0 O z o 3 L C Z x d W 9 0 O 0 t l e U N v b H V t b k 5 h b W V z J n F 1 b 3 Q 7 O l t d L C Z x d W 9 0 O 0 N v b H V t b k l k Z W 5 0 a X R p Z X M m c X V v d D s 6 W y Z x d W 9 0 O 1 N l Y 3 R p b 2 4 x L 1 B y b 2 1 v L U V 4 c G 9 y d C 0 y M D I z L U 1 h e S 0 x N S 0 x N D I 0 L 0 F 1 d G 9 S Z W 1 v d m V k Q 2 9 s d W 1 u c z E u e 0 l E L D B 9 J n F 1 b 3 Q 7 L C Z x d W 9 0 O 1 N l Y 3 R p b 2 4 x L 1 B y b 2 1 v L U V 4 c G 9 y d C 0 y M D I z L U 1 h e S 0 x N S 0 x N D I 0 L 0 F 1 d G 9 S Z W 1 v d m V k Q 2 9 s d W 1 u c z E u e 1 R p d G x l L D F 9 J n F 1 b 3 Q 7 L C Z x d W 9 0 O 1 N l Y 3 R p b 2 4 x L 1 B y b 2 1 v L U V 4 c G 9 y d C 0 y M D I z L U 1 h e S 0 x N S 0 x N D I 0 L 0 F 1 d G 9 S Z W 1 v d m V k Q 2 9 s d W 1 u c z E u e 0 N v b n R l b n Q s M n 0 m c X V v d D s s J n F 1 b 3 Q 7 U 2 V j d G l v b j E v U H J v b W 8 t R X h w b 3 J 0 L T I w M j M t T W F 5 L T E 1 L T E 0 M j Q v Q X V 0 b 1 J l b W 9 2 Z W R D b 2 x 1 b W 5 z M S 5 7 U G 9 z d C B U e X B l L D N 9 J n F 1 b 3 Q 7 L C Z x d W 9 0 O 1 N l Y 3 R p b 2 4 x L 1 B y b 2 1 v L U V 4 c G 9 y d C 0 y M D I z L U 1 h e S 0 x N S 0 x N D I 0 L 0 F 1 d G 9 S Z W 1 v d m V k Q 2 9 s d W 1 u c z E u e 1 R 5 c G U g Z G U g c H J v b W 9 0 a W 9 u L D R 9 J n F 1 b 3 Q 7 L C Z x d W 9 0 O 1 N l Y 3 R p b 2 4 x L 1 B y b 2 1 v L U V 4 c G 9 y d C 0 y M D I z L U 1 h e S 0 x N S 0 x N D I 0 L 0 F 1 d G 9 S Z W 1 v d m V k Q 2 9 s d W 1 u c z E u e 0 F 1 d G h v c i B J R C w 1 f S Z x d W 9 0 O y w m c X V v d D t T Z W N 0 a W 9 u M S 9 Q c m 9 t b y 1 F e H B v c n Q t M j A y M y 1 N Y X k t M T U t M T Q y N C 9 B d X R v U m V t b 3 Z l Z E N v b H V t b n M x L n t k Z X N j c m l w d G l v b i w 2 f S Z x d W 9 0 O 1 0 s J n F 1 b 3 Q 7 U m V s Y X R p b 2 5 z a G l w S W 5 m b y Z x d W 9 0 O z p b X X 0 i I C 8 + P C 9 T d G F i b G V F b n R y a W V z P j w v S X R l b T 4 8 S X R l b T 4 8 S X R l b U x v Y 2 F 0 a W 9 u P j x J d G V t V H l w Z T 5 G b 3 J t d W x h P C 9 J d G V t V H l w Z T 4 8 S X R l b V B h d G g + U 2 V j d G l v b j E v U H J v b W 8 t R X h w b 3 J 0 L T I w M j M t T W F 5 L T E 1 L T E 0 M j Q v U 2 9 1 c m N l P C 9 J d G V t U G F 0 a D 4 8 L 0 l 0 Z W 1 M b 2 N h d G l v b j 4 8 U 3 R h Y m x l R W 5 0 c m l l c y A v P j w v S X R l b T 4 8 S X R l b T 4 8 S X R l b U x v Y 2 F 0 a W 9 u P j x J d G V t V H l w Z T 5 G b 3 J t d W x h P C 9 J d G V t V H l w Z T 4 8 S X R l b V B h d G g + U 2 V j d G l v b j E v U H J v b W 8 t R X h w b 3 J 0 L T I w M j M t T W F 5 L T E 1 L T E 0 M j Q v R W 4 t d C V D M y V B Q X R l c y U y M H B y b 2 1 1 c z w v S X R l b V B h d G g + P C 9 J d G V t T G 9 j Y X R p b 2 4 + P F N 0 Y W J s Z U V u d H J p Z X M g L z 4 8 L 0 l 0 Z W 0 + P E l 0 Z W 0 + P E l 0 Z W 1 M b 2 N h d G l v b j 4 8 S X R l b V R 5 c G U + R m 9 y b X V s Y T w v S X R l b V R 5 c G U + P E l 0 Z W 1 Q Y X R o P l N l Y 3 R p b 2 4 x L 1 B y b 2 1 v L U V 4 c G 9 y d C 0 y M D I z L U 1 h e S 0 x N S 0 x N D I 0 L 1 R 5 c G U l M j B t b 2 R p Z m k l Q z M l Q T k 8 L 0 l 0 Z W 1 Q Y X R o P j w v S X R l b U x v Y 2 F 0 a W 9 u P j x T d G F i b G V F b n R y a W V z I C 8 + P C 9 J d G V t P j w v S X R l b X M + P C 9 M b 2 N h b F B h Y 2 t h Z 2 V N Z X R h Z G F 0 Y U Z p b G U + F g A A A F B L B Q Y A A A A A A A A A A A A A A A A A A A A A A A D a A A A A A Q A A A N C M n d 8 B F d E R j H o A w E / C l + s B A A A A T m z Z D E M r V E i Z Y R E P C D 5 / s A A A A A A C A A A A A A A D Z g A A w A A A A B A A A A B t p P P E P E 7 g / R T H e e l Y 3 l n Q A A A A A A S A A A C g A A A A E A A A A P F E j V H u Y M Q H H B D N l S 1 2 Z 8 N Q A A A A x I S t I l x p 0 S U s g Y e M 6 n 8 j x E P E P l v c 5 z 5 L 5 N j O 4 b y T s + / X P 8 8 V m G b + x U n j R s + o c d l u H R w Y B U 2 L x V q c 6 L M / Z 1 q / 5 / + l H c x J D h u g F v G R p n i f 1 l Y U A A A A V 2 k n Y / H 6 G g S Q o x V l a E I Q e P i / O B 8 = < / D a t a M a s h u p > 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F5A01C-4420-4D33-AC9D-83E21C193144}">
  <ds:schemaRefs>
    <ds:schemaRef ds:uri="http://schemas.microsoft.com/office/2006/documentManagement/types"/>
    <ds:schemaRef ds:uri="c05f3a95-6d64-4fb5-a7d7-e05919bec2c5"/>
    <ds:schemaRef ds:uri="http://purl.org/dc/terms/"/>
    <ds:schemaRef ds:uri="http://purl.org/dc/elements/1.1/"/>
    <ds:schemaRef ds:uri="http://purl.org/dc/dcmitype/"/>
    <ds:schemaRef ds:uri="http://www.w3.org/XML/1998/namespace"/>
    <ds:schemaRef ds:uri="http://schemas.microsoft.com/office/2006/metadata/properties"/>
    <ds:schemaRef ds:uri="395d6d86-501a-4ede-898e-1f4f731fcc95"/>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92066B07-C238-4A18-87F5-CBF5F9673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d6d86-501a-4ede-898e-1f4f731fcc95"/>
    <ds:schemaRef ds:uri="c05f3a95-6d64-4fb5-a7d7-e05919bec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229D75-51BE-464A-BB3A-48C476227446}">
  <ds:schemaRefs>
    <ds:schemaRef ds:uri="http://schemas.microsoft.com/sharepoint/v3/contenttype/forms"/>
  </ds:schemaRefs>
</ds:datastoreItem>
</file>

<file path=customXml/itemProps4.xml><?xml version="1.0" encoding="utf-8"?>
<ds:datastoreItem xmlns:ds="http://schemas.openxmlformats.org/officeDocument/2006/customXml" ds:itemID="{FCCA458B-5DE2-41ED-B6B0-57AC75E031ED}">
  <ds:schemaRefs>
    <ds:schemaRef ds:uri="http://schemas.microsoft.com/DataMashup"/>
  </ds:schemaRefs>
</ds:datastoreItem>
</file>

<file path=customXml/itemProps5.xml><?xml version="1.0" encoding="utf-8"?>
<ds:datastoreItem xmlns:ds="http://schemas.openxmlformats.org/officeDocument/2006/customXml" ds:itemID="{8AC5CF10-CFBF-48C0-9C5E-76B04894F0D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vt:i4>
      </vt:variant>
    </vt:vector>
  </HeadingPairs>
  <TitlesOfParts>
    <vt:vector size="15" baseType="lpstr">
      <vt:lpstr>Demandeur</vt:lpstr>
      <vt:lpstr>Événement visé</vt:lpstr>
      <vt:lpstr>Volet 1</vt:lpstr>
      <vt:lpstr>Volet 2</vt:lpstr>
      <vt:lpstr>Volet 3</vt:lpstr>
      <vt:lpstr>Autorisation</vt:lpstr>
      <vt:lpstr>Analyse </vt:lpstr>
      <vt:lpstr>Calcul volet3 selon analyse ATR</vt:lpstr>
      <vt:lpstr>Tables</vt:lpstr>
      <vt:lpstr>Extraction Volet 1 </vt:lpstr>
      <vt:lpstr>Extraction Volet 2</vt:lpstr>
      <vt:lpstr>Extraction Volet 3</vt:lpstr>
      <vt:lpstr>Feuil1</vt:lpstr>
      <vt:lpstr>REGION_TOUR</vt:lpstr>
      <vt:lpstr>'Événement visé'!Zone_d_impression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Maïthé Levasseur</dc:creator>
  <cp:lastModifiedBy>Stéphanie Shanilsky</cp:lastModifiedBy>
  <cp:lastPrinted>2021-10-12T20:59:52Z</cp:lastPrinted>
  <dcterms:created xsi:type="dcterms:W3CDTF">2021-09-17T11:59:02Z</dcterms:created>
  <dcterms:modified xsi:type="dcterms:W3CDTF">2025-08-06T13:59:18Z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0x0101008447B8E01220E2469557E336D7251DBC</vt:lpwstr>
  </property>
  <property fmtid="{D5CDD505-2E9C-101B-9397-08002B2CF9AE}" pid="3" name="e7be4f0722304054bb31666902bf331b">
    <vt:lpwstr>6480-CORRESPONDANCE ET MANDATS|b72ab37f-f552-4cbd-b2e1-45a5aaecf61e</vt:lpwstr>
  </property>
  <property fmtid="{D5CDD505-2E9C-101B-9397-08002B2CF9AE}" pid="4" name="c11b11c3893247df90d587bb953ad37f">
    <vt:lpwstr>2021-2022|6770c7aa-7550-446d-bdab-0d7ef8195c62</vt:lpwstr>
  </property>
  <property fmtid="{D5CDD505-2E9C-101B-9397-08002B2CF9AE}" pid="5" name="_dlc_DocIdItemGuid">
    <vt:lpwstr>f6e48fb2-0fa4-4e59-9274-28eedbfe9e73</vt:lpwstr>
  </property>
</Properties>
</file>